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mc:AlternateContent xmlns:mc="http://schemas.openxmlformats.org/markup-compatibility/2006">
    <mc:Choice Requires="x15">
      <x15ac:absPath xmlns:x15ac="http://schemas.microsoft.com/office/spreadsheetml/2010/11/ac" url="/Users/dariocavargini/Desktop/"/>
    </mc:Choice>
  </mc:AlternateContent>
  <xr:revisionPtr revIDLastSave="0" documentId="13_ncr:1_{29DE919A-BE45-DD41-9845-0AAE37957406}" xr6:coauthVersionLast="46" xr6:coauthVersionMax="47" xr10:uidLastSave="{00000000-0000-0000-0000-000000000000}"/>
  <bookViews>
    <workbookView xWindow="0" yWindow="500" windowWidth="28800" windowHeight="16280" xr2:uid="{00000000-000D-0000-FFFF-FFFF00000000}"/>
  </bookViews>
  <sheets>
    <sheet name="Dati" sheetId="2" r:id="rId1"/>
    <sheet name="Calcolo del B.E.P." sheetId="3" r:id="rId2"/>
    <sheet name="Prospetto di redditività" sheetId="4" r:id="rId3"/>
  </sheets>
  <calcPr calcId="191029"/>
</workbook>
</file>

<file path=xl/calcChain.xml><?xml version="1.0" encoding="utf-8"?>
<calcChain xmlns="http://schemas.openxmlformats.org/spreadsheetml/2006/main">
  <c r="B35" i="4" l="1"/>
  <c r="L35" i="4" s="1"/>
  <c r="D26" i="3"/>
  <c r="C8" i="3"/>
  <c r="C9" i="3" s="1"/>
  <c r="C7" i="3"/>
  <c r="C6" i="3"/>
  <c r="C5" i="3"/>
  <c r="C4" i="3"/>
  <c r="I35" i="2"/>
  <c r="C26" i="2"/>
  <c r="C15" i="3" s="1"/>
  <c r="E15" i="3" s="1"/>
  <c r="F21" i="2"/>
  <c r="I19" i="2"/>
  <c r="C25" i="2" s="1"/>
  <c r="I18" i="2"/>
  <c r="K13" i="2"/>
  <c r="L13" i="2" s="1"/>
  <c r="K12" i="2"/>
  <c r="L12" i="2" s="1"/>
  <c r="K11" i="2"/>
  <c r="L11" i="2" s="1"/>
  <c r="K10" i="2"/>
  <c r="L10" i="2" s="1"/>
  <c r="K9" i="2"/>
  <c r="G9" i="2"/>
  <c r="G11" i="2" s="1"/>
  <c r="K4" i="2"/>
  <c r="J3" i="2"/>
  <c r="I25" i="4" l="1"/>
  <c r="I15" i="4"/>
  <c r="I23" i="4"/>
  <c r="I13" i="4"/>
  <c r="I22" i="4"/>
  <c r="I24" i="4"/>
  <c r="I14" i="4"/>
  <c r="I27" i="4"/>
  <c r="I9" i="4"/>
  <c r="I19" i="4"/>
  <c r="I10" i="4"/>
  <c r="I28" i="4"/>
  <c r="I5" i="4"/>
  <c r="J20" i="2"/>
  <c r="I16" i="4"/>
  <c r="I29" i="4"/>
  <c r="I17" i="4"/>
  <c r="I7" i="4"/>
  <c r="I21" i="4"/>
  <c r="I12" i="4"/>
  <c r="I8" i="4"/>
  <c r="D19" i="3"/>
  <c r="I6" i="4"/>
  <c r="I20" i="4"/>
  <c r="I11" i="4"/>
  <c r="I26" i="4"/>
  <c r="I18" i="4"/>
  <c r="I37" i="2"/>
  <c r="I40" i="2" s="1"/>
  <c r="D35" i="4" s="1"/>
  <c r="C35" i="4"/>
  <c r="C21" i="4"/>
  <c r="C11" i="4"/>
  <c r="C20" i="4"/>
  <c r="C29" i="4"/>
  <c r="C19" i="4"/>
  <c r="C28" i="4"/>
  <c r="C10" i="4"/>
  <c r="C9" i="4"/>
  <c r="C18" i="4"/>
  <c r="C23" i="4"/>
  <c r="C15" i="4"/>
  <c r="C5" i="4"/>
  <c r="C24" i="4"/>
  <c r="C12" i="4"/>
  <c r="C8" i="4"/>
  <c r="D18" i="3"/>
  <c r="C25" i="4"/>
  <c r="C13" i="4"/>
  <c r="C17" i="4"/>
  <c r="C7" i="4"/>
  <c r="C27" i="4"/>
  <c r="C16" i="4"/>
  <c r="C22" i="4"/>
  <c r="C14" i="4"/>
  <c r="C6" i="4"/>
  <c r="C26" i="4"/>
  <c r="C14" i="3"/>
  <c r="E14" i="3" s="1"/>
  <c r="I25" i="2"/>
  <c r="I26" i="2"/>
  <c r="I21" i="2"/>
  <c r="D23" i="3" s="1"/>
  <c r="C24" i="2"/>
  <c r="L9" i="2"/>
  <c r="J14" i="2"/>
  <c r="D35" i="3" s="1"/>
  <c r="J18" i="2"/>
  <c r="M35" i="4"/>
  <c r="F26" i="3"/>
  <c r="I39" i="2"/>
  <c r="I38" i="2"/>
  <c r="F35" i="4"/>
  <c r="J19" i="2"/>
  <c r="D27" i="3" l="1"/>
  <c r="F27" i="3" s="1"/>
  <c r="D30" i="3"/>
  <c r="I35" i="4"/>
  <c r="D34" i="3"/>
  <c r="F28" i="4"/>
  <c r="F18" i="4"/>
  <c r="F8" i="4"/>
  <c r="F5" i="4"/>
  <c r="F17" i="4"/>
  <c r="F7" i="4"/>
  <c r="F26" i="4"/>
  <c r="F16" i="4"/>
  <c r="F25" i="4"/>
  <c r="F27" i="4"/>
  <c r="F6" i="4"/>
  <c r="F15" i="4"/>
  <c r="F24" i="4"/>
  <c r="F12" i="4"/>
  <c r="F19" i="4"/>
  <c r="F21" i="4"/>
  <c r="F13" i="4"/>
  <c r="F10" i="4"/>
  <c r="F20" i="4"/>
  <c r="F11" i="4"/>
  <c r="F9" i="4"/>
  <c r="F22" i="4"/>
  <c r="F14" i="4"/>
  <c r="F23" i="4"/>
  <c r="F29" i="4"/>
  <c r="L14" i="2"/>
  <c r="L15" i="2" s="1"/>
  <c r="L16" i="2"/>
  <c r="J4" i="2" s="1"/>
  <c r="I4" i="2" s="1"/>
  <c r="I24" i="2"/>
  <c r="I27" i="2" s="1"/>
  <c r="C13" i="3"/>
  <c r="E13" i="3" s="1"/>
  <c r="E16" i="3" s="1"/>
  <c r="D31" i="3" s="1"/>
  <c r="M21" i="4"/>
  <c r="M11" i="4"/>
  <c r="M9" i="4"/>
  <c r="M18" i="4"/>
  <c r="M20" i="4"/>
  <c r="M10" i="4"/>
  <c r="M29" i="4"/>
  <c r="M19" i="4"/>
  <c r="M28" i="4"/>
  <c r="M25" i="4"/>
  <c r="M13" i="4"/>
  <c r="M6" i="4"/>
  <c r="M14" i="4"/>
  <c r="M8" i="4"/>
  <c r="M16" i="4"/>
  <c r="M22" i="4"/>
  <c r="M7" i="4"/>
  <c r="M26" i="4"/>
  <c r="M15" i="4"/>
  <c r="M17" i="4"/>
  <c r="M23" i="4"/>
  <c r="M27" i="4"/>
  <c r="M24" i="4"/>
  <c r="M12" i="4"/>
  <c r="E35" i="4"/>
  <c r="H35" i="4" s="1"/>
  <c r="L13" i="4" l="1"/>
  <c r="L7" i="4"/>
  <c r="L19" i="4"/>
  <c r="G5" i="4"/>
  <c r="G8" i="4"/>
  <c r="L8" i="4"/>
  <c r="G16" i="4"/>
  <c r="L16" i="4"/>
  <c r="L21" i="4"/>
  <c r="G21" i="4"/>
  <c r="L17" i="4"/>
  <c r="L22" i="4"/>
  <c r="G35" i="4"/>
  <c r="D20" i="4"/>
  <c r="E20" i="4" s="1"/>
  <c r="H20" i="4" s="1"/>
  <c r="J20" i="4" s="1"/>
  <c r="K20" i="4" s="1"/>
  <c r="D10" i="4"/>
  <c r="E10" i="4" s="1"/>
  <c r="H10" i="4" s="1"/>
  <c r="J10" i="4" s="1"/>
  <c r="K10" i="4" s="1"/>
  <c r="D9" i="4"/>
  <c r="E9" i="4" s="1"/>
  <c r="H9" i="4" s="1"/>
  <c r="J9" i="4" s="1"/>
  <c r="K9" i="4" s="1"/>
  <c r="D28" i="4"/>
  <c r="E28" i="4" s="1"/>
  <c r="H28" i="4" s="1"/>
  <c r="J28" i="4" s="1"/>
  <c r="K28" i="4" s="1"/>
  <c r="D18" i="4"/>
  <c r="E18" i="4" s="1"/>
  <c r="H18" i="4" s="1"/>
  <c r="J18" i="4" s="1"/>
  <c r="K18" i="4" s="1"/>
  <c r="D8" i="4"/>
  <c r="E8" i="4" s="1"/>
  <c r="H8" i="4" s="1"/>
  <c r="J8" i="4" s="1"/>
  <c r="K8" i="4" s="1"/>
  <c r="D5" i="4"/>
  <c r="E5" i="4" s="1"/>
  <c r="H5" i="4" s="1"/>
  <c r="J5" i="4" s="1"/>
  <c r="D27" i="4"/>
  <c r="E27" i="4" s="1"/>
  <c r="H27" i="4" s="1"/>
  <c r="J27" i="4" s="1"/>
  <c r="K27" i="4" s="1"/>
  <c r="D17" i="4"/>
  <c r="E17" i="4" s="1"/>
  <c r="H17" i="4" s="1"/>
  <c r="J17" i="4" s="1"/>
  <c r="K17" i="4" s="1"/>
  <c r="D29" i="4"/>
  <c r="E29" i="4" s="1"/>
  <c r="H29" i="4" s="1"/>
  <c r="J29" i="4" s="1"/>
  <c r="K29" i="4" s="1"/>
  <c r="D19" i="4"/>
  <c r="E19" i="4" s="1"/>
  <c r="H19" i="4" s="1"/>
  <c r="J19" i="4" s="1"/>
  <c r="K19" i="4" s="1"/>
  <c r="D11" i="4"/>
  <c r="E11" i="4" s="1"/>
  <c r="H11" i="4" s="1"/>
  <c r="J11" i="4" s="1"/>
  <c r="K11" i="4" s="1"/>
  <c r="D15" i="4"/>
  <c r="E15" i="4" s="1"/>
  <c r="H15" i="4" s="1"/>
  <c r="J15" i="4" s="1"/>
  <c r="K15" i="4" s="1"/>
  <c r="D21" i="4"/>
  <c r="E21" i="4" s="1"/>
  <c r="H21" i="4" s="1"/>
  <c r="J21" i="4" s="1"/>
  <c r="K21" i="4" s="1"/>
  <c r="D25" i="4"/>
  <c r="E25" i="4" s="1"/>
  <c r="H25" i="4" s="1"/>
  <c r="J25" i="4" s="1"/>
  <c r="K25" i="4" s="1"/>
  <c r="D6" i="4"/>
  <c r="E6" i="4" s="1"/>
  <c r="H6" i="4" s="1"/>
  <c r="J6" i="4" s="1"/>
  <c r="K6" i="4" s="1"/>
  <c r="D20" i="3"/>
  <c r="D12" i="4"/>
  <c r="E12" i="4" s="1"/>
  <c r="H12" i="4" s="1"/>
  <c r="J12" i="4" s="1"/>
  <c r="K12" i="4" s="1"/>
  <c r="D16" i="4"/>
  <c r="E16" i="4" s="1"/>
  <c r="H16" i="4" s="1"/>
  <c r="J16" i="4" s="1"/>
  <c r="K16" i="4" s="1"/>
  <c r="D13" i="4"/>
  <c r="E13" i="4" s="1"/>
  <c r="H13" i="4" s="1"/>
  <c r="J13" i="4" s="1"/>
  <c r="K13" i="4" s="1"/>
  <c r="D22" i="4"/>
  <c r="E22" i="4" s="1"/>
  <c r="H22" i="4" s="1"/>
  <c r="J22" i="4" s="1"/>
  <c r="K22" i="4" s="1"/>
  <c r="D14" i="4"/>
  <c r="E14" i="4" s="1"/>
  <c r="H14" i="4" s="1"/>
  <c r="J14" i="4" s="1"/>
  <c r="K14" i="4" s="1"/>
  <c r="D7" i="4"/>
  <c r="E7" i="4" s="1"/>
  <c r="H7" i="4" s="1"/>
  <c r="J7" i="4" s="1"/>
  <c r="K7" i="4" s="1"/>
  <c r="D24" i="4"/>
  <c r="E24" i="4" s="1"/>
  <c r="H24" i="4" s="1"/>
  <c r="J24" i="4" s="1"/>
  <c r="K24" i="4" s="1"/>
  <c r="D26" i="4"/>
  <c r="E26" i="4" s="1"/>
  <c r="H26" i="4" s="1"/>
  <c r="J26" i="4" s="1"/>
  <c r="K26" i="4" s="1"/>
  <c r="D23" i="4"/>
  <c r="E23" i="4" s="1"/>
  <c r="H23" i="4" s="1"/>
  <c r="J23" i="4" s="1"/>
  <c r="K23" i="4" s="1"/>
  <c r="L12" i="4"/>
  <c r="L14" i="4"/>
  <c r="L28" i="4"/>
  <c r="G28" i="4"/>
  <c r="L10" i="4"/>
  <c r="L23" i="4"/>
  <c r="G23" i="4"/>
  <c r="L27" i="4"/>
  <c r="G26" i="4"/>
  <c r="L26" i="4"/>
  <c r="L29" i="4"/>
  <c r="G29" i="4"/>
  <c r="G24" i="4"/>
  <c r="L24" i="4"/>
  <c r="G15" i="4"/>
  <c r="L15" i="4"/>
  <c r="G18" i="4"/>
  <c r="L18" i="4"/>
  <c r="G9" i="4"/>
  <c r="L9" i="4"/>
  <c r="G6" i="4"/>
  <c r="L6" i="4"/>
  <c r="J35" i="4"/>
  <c r="K35" i="4" s="1"/>
  <c r="L11" i="4"/>
  <c r="D32" i="3"/>
  <c r="L20" i="4"/>
  <c r="G25" i="4"/>
  <c r="L25" i="4"/>
  <c r="G12" i="4" l="1"/>
  <c r="G17" i="4"/>
  <c r="G7" i="4"/>
  <c r="G14" i="4"/>
  <c r="G22" i="4"/>
  <c r="G19" i="4"/>
  <c r="G10" i="4"/>
  <c r="G13" i="4"/>
  <c r="G20" i="4"/>
  <c r="G27" i="4"/>
  <c r="G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PATTY</author>
    <author>Angelo</author>
  </authors>
  <commentList>
    <comment ref="D23" authorId="0" shapeId="0" xr:uid="{00000000-0006-0000-0200-000001000000}">
      <text>
        <r>
          <rPr>
            <sz val="11"/>
            <color indexed="8"/>
            <rFont val="Helvetica Neue"/>
            <family val="2"/>
          </rPr>
          <t>PATTY:
Il risultato della formula è arrotondato per difetto al valore intero più vicino.</t>
        </r>
      </text>
    </comment>
    <comment ref="D34" authorId="0" shapeId="0" xr:uid="{00000000-0006-0000-0200-000002000000}">
      <text>
        <r>
          <rPr>
            <sz val="11"/>
            <color indexed="8"/>
            <rFont val="Helvetica Neue"/>
            <family val="2"/>
          </rPr>
          <t xml:space="preserve">PATTY:
quale è il livello di produzione ideale
 della forza lavoro impiegata.
</t>
        </r>
      </text>
    </comment>
    <comment ref="D35" authorId="1" shapeId="0" xr:uid="{00000000-0006-0000-0200-000003000000}">
      <text>
        <r>
          <rPr>
            <sz val="11"/>
            <color indexed="8"/>
            <rFont val="Helvetica Neue"/>
            <family val="2"/>
          </rPr>
          <t xml:space="preserve">Angelo:
Produttività attuale di ciascun collaboratore
</t>
        </r>
      </text>
    </comment>
  </commentList>
</comments>
</file>

<file path=xl/sharedStrings.xml><?xml version="1.0" encoding="utf-8"?>
<sst xmlns="http://schemas.openxmlformats.org/spreadsheetml/2006/main" count="135" uniqueCount="101">
  <si>
    <t>Check fiscale</t>
  </si>
  <si>
    <t xml:space="preserve"> </t>
  </si>
  <si>
    <t>scrivi corrispettivi iva esclusa anno precedente</t>
  </si>
  <si>
    <t>scrivi spesa prodotti anno precedente iva esclusa</t>
  </si>
  <si>
    <t>congruità/non congruità</t>
  </si>
  <si>
    <t>Calcolo Break Even Point</t>
  </si>
  <si>
    <t>Nota per la compilazione. Riempi SOLO le caselle in blu. INDICARE TUTTE LE CIFRE IVA ESCLUSA. Le cifre che vedi riportate nelle caselle blu sono del tutto indicative. Tu devi sostistituirle con le tue. Sulla voce imposte irpef, iva, irap, inps personale chiedi i dati al tuo commercialista oppure contattaci per la compilazione al numero telefonico  391 1416987 .</t>
  </si>
  <si>
    <t xml:space="preserve">Un salone in un anno registra un movimento di presenze e incasso totale pari a </t>
  </si>
  <si>
    <t>FORZA LAVORO</t>
  </si>
  <si>
    <t>SCRIVERE IL</t>
  </si>
  <si>
    <t>NUMERO ADDETTI</t>
  </si>
  <si>
    <t>presenze totali</t>
  </si>
  <si>
    <t>incasso totale</t>
  </si>
  <si>
    <t>IVA ESCLUSA</t>
  </si>
  <si>
    <t>OPERAI FULL TIME</t>
  </si>
  <si>
    <t>Avrà una fiche media salone in euro pari a:</t>
  </si>
  <si>
    <t>OPERAI PART TIME</t>
  </si>
  <si>
    <t>APPRENDISTI FT</t>
  </si>
  <si>
    <t>APPRENDISTI PT</t>
  </si>
  <si>
    <t>TITOLARI</t>
  </si>
  <si>
    <t>e che alla sua realizzazione concorrono le seguente uscite:</t>
  </si>
  <si>
    <t>TOTALE</t>
  </si>
  <si>
    <t>USCITE MONETARIE FISSE</t>
  </si>
  <si>
    <t>USCITE MONETARIE VARIABILI</t>
  </si>
  <si>
    <t>mutui e finanziamenti annuali/affitti</t>
  </si>
  <si>
    <t>prodotti acquistati</t>
  </si>
  <si>
    <t>spese gestionali, amministrative e varie</t>
  </si>
  <si>
    <t>differenza inventario</t>
  </si>
  <si>
    <t>(Rim.fin-Rim.ini)</t>
  </si>
  <si>
    <t>stipendio titolare</t>
  </si>
  <si>
    <t>prodotti consumati</t>
  </si>
  <si>
    <t>stipendi dipendenti e costi correlati</t>
  </si>
  <si>
    <t>utenze</t>
  </si>
  <si>
    <t>formazione e pubblicità</t>
  </si>
  <si>
    <t>irpef/irap/iva vers./inps</t>
  </si>
  <si>
    <t>Totale uscite monetarie fisse</t>
  </si>
  <si>
    <t>Totale uscite variabili</t>
  </si>
  <si>
    <t>SCRIVERE QUI I GIORNI DI APERTURA ANNUALI:</t>
  </si>
  <si>
    <t>COSTI VARIABILI</t>
  </si>
  <si>
    <t>Materie prime</t>
  </si>
  <si>
    <t>x</t>
  </si>
  <si>
    <t>costo per cliente</t>
  </si>
  <si>
    <t>=</t>
  </si>
  <si>
    <t xml:space="preserve">Utenze </t>
  </si>
  <si>
    <t>Incidenza su imposte</t>
  </si>
  <si>
    <t>Totale costo medio variab x cliente</t>
  </si>
  <si>
    <t>DATI OTTIMALI DI CRESCITA ATTESA PROSSIMO ANNO</t>
  </si>
  <si>
    <t>LA CRESCITA CHE SI VUOLE OTTENERE</t>
  </si>
  <si>
    <t>SCRIVERE LE PRESENZE IN PIU' CHE SI VOGLIONO OTTENERE E A QUALE FICHE MEDIA:</t>
  </si>
  <si>
    <t>PRESENZE</t>
  </si>
  <si>
    <t>FICHE MEDIA ATTESA</t>
  </si>
  <si>
    <t>CRESCITA ATTESA</t>
  </si>
  <si>
    <t>INCIDENZA COSTI VARIABILI</t>
  </si>
  <si>
    <t>CONSUMO PRODOTTI</t>
  </si>
  <si>
    <t>UTENZE</t>
  </si>
  <si>
    <t>IMPOSTE</t>
  </si>
  <si>
    <t>TOTALE COSTI VARIABILI</t>
  </si>
  <si>
    <r>
      <rPr>
        <b/>
        <sz val="14"/>
        <color indexed="14"/>
        <rFont val="Verdana"/>
        <family val="2"/>
      </rPr>
      <t xml:space="preserve">1) </t>
    </r>
    <r>
      <rPr>
        <b/>
        <u/>
        <sz val="14"/>
        <color indexed="14"/>
        <rFont val="Verdana"/>
        <family val="2"/>
      </rPr>
      <t>CALCOLO  DEL  BREAK  EVEN  POINT</t>
    </r>
  </si>
  <si>
    <t>COSTI FISSI</t>
  </si>
  <si>
    <t>Totale costi fissi</t>
  </si>
  <si>
    <t>File realizzato dal dott. Angelo Baldinelli - il tributarista dei parrucchieri</t>
  </si>
  <si>
    <t>costi variabili medi per cliente servito</t>
  </si>
  <si>
    <t>Unità di fattore produttive 
necessarie per 1 prodotto</t>
  </si>
  <si>
    <t>Costo del fattore produttivo
per 1 unità di prodotto</t>
  </si>
  <si>
    <t>Totale costi variabili per cliente</t>
  </si>
  <si>
    <t>CF = Costi Fissi totali</t>
  </si>
  <si>
    <t>p   = fiche media cliente</t>
  </si>
  <si>
    <t>cv  = costi variabili unitari per cliente</t>
  </si>
  <si>
    <t>B.E.P.   =</t>
  </si>
  <si>
    <t>presenze necessarie per coprire il punto di pareggio</t>
  </si>
  <si>
    <t>Presenze medie giornaliere</t>
  </si>
  <si>
    <t>fiche per addetto</t>
  </si>
  <si>
    <t xml:space="preserve">b.e.p. in giorni </t>
  </si>
  <si>
    <t>b.e.p. in mesi</t>
  </si>
  <si>
    <t>Il punto di equilibrio (Costi totali = Ricavi totali) si raggiunge con la vendita di tale quantità prodotta,</t>
  </si>
  <si>
    <t>a cui corrispondono:</t>
  </si>
  <si>
    <t>Ricavi totali</t>
  </si>
  <si>
    <t>Costi totali</t>
  </si>
  <si>
    <t>Risultato economico (RT-CT)</t>
  </si>
  <si>
    <t>grado di produttività reale e ideale fine anno</t>
  </si>
  <si>
    <t>grado di produttività reale della forza lavoro attuale</t>
  </si>
  <si>
    <r>
      <rPr>
        <b/>
        <sz val="14"/>
        <color indexed="14"/>
        <rFont val="Verdana"/>
        <family val="2"/>
      </rPr>
      <t xml:space="preserve"> </t>
    </r>
    <r>
      <rPr>
        <b/>
        <u/>
        <sz val="14"/>
        <color indexed="14"/>
        <rFont val="Verdana"/>
        <family val="2"/>
      </rPr>
      <t>PROSPETTO  DELLA  REDDITIVITA'</t>
    </r>
  </si>
  <si>
    <t>Quantità</t>
  </si>
  <si>
    <t>Costi fissi
totali</t>
  </si>
  <si>
    <t>Costi variabili
totali</t>
  </si>
  <si>
    <t>COSTI 
TOTALI</t>
  </si>
  <si>
    <t>RICAVI
TOTALI</t>
  </si>
  <si>
    <r>
      <rPr>
        <b/>
        <sz val="8"/>
        <color indexed="8"/>
        <rFont val="Verdana"/>
        <family val="2"/>
      </rPr>
      <t xml:space="preserve">RISULTATO ECONOMICO
</t>
    </r>
    <r>
      <rPr>
        <b/>
        <sz val="8"/>
        <color indexed="8"/>
        <rFont val="Verdana"/>
        <family val="2"/>
      </rPr>
      <t xml:space="preserve">(UTILE o </t>
    </r>
    <r>
      <rPr>
        <b/>
        <sz val="8"/>
        <color indexed="14"/>
        <rFont val="Verdana"/>
        <family val="2"/>
      </rPr>
      <t>PERDITA</t>
    </r>
    <r>
      <rPr>
        <b/>
        <sz val="8"/>
        <color indexed="8"/>
        <rFont val="Verdana"/>
        <family val="2"/>
      </rPr>
      <t>)</t>
    </r>
  </si>
  <si>
    <t>PPG PUNTO PAREGGIO GIORNALIERO</t>
  </si>
  <si>
    <t>IMG INCASSO MEDIO GIORNALIERO</t>
  </si>
  <si>
    <t>DIFFERENZA</t>
  </si>
  <si>
    <t>% REDDITIVITA'</t>
  </si>
  <si>
    <t>PRESENZE MEDIE GIORNALIERE</t>
  </si>
  <si>
    <t>PRESENZE MEDIE PER ADDETTO</t>
  </si>
  <si>
    <t>PROIEZIONE SU DATI OTTIMALI DI CRESCITA ANNO PROSSIMO</t>
  </si>
  <si>
    <t>PRESENZE ATTESE</t>
  </si>
  <si>
    <t>PPG ATTESO</t>
  </si>
  <si>
    <t>IMG ATTESO</t>
  </si>
  <si>
    <t>PRESENZE MEDIE GIORN</t>
  </si>
  <si>
    <t>RELAZIONE</t>
  </si>
  <si>
    <t>_______________________________________________________________________________________________________________________________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</si>
</sst>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2]&quot; &quot;#,##0.00"/>
    <numFmt numFmtId="165" formatCode="&quot; &quot;* #,##0.00&quot; &quot;;&quot;-&quot;* #,##0.00&quot; &quot;;&quot; &quot;* &quot;-&quot;??&quot; &quot;"/>
    <numFmt numFmtId="166" formatCode="&quot; &quot;* #,##0&quot; &quot;;&quot;-&quot;* #,##0&quot; &quot;;&quot; &quot;* &quot;-&quot;??&quot; &quot;"/>
    <numFmt numFmtId="167" formatCode="&quot; &quot;[$€-2]&quot; &quot;* #,##0.00&quot; &quot;;&quot;-&quot;[$€-2]&quot; &quot;* #,##0.00&quot; &quot;;&quot; &quot;[$€-2]&quot; &quot;* &quot;-&quot;??&quot; &quot;"/>
    <numFmt numFmtId="168" formatCode="&quot; € &quot;* #,##0.00&quot; &quot;;&quot;-€ &quot;* #,##0.00&quot; &quot;;&quot; € &quot;* &quot;-&quot;??&quot; &quot;"/>
    <numFmt numFmtId="169" formatCode="#,##0.00&quot; &quot;;&quot;-&quot;#,##0.00&quot; &quot;"/>
  </numFmts>
  <fonts count="20" x14ac:knownFonts="1">
    <font>
      <sz val="10"/>
      <color indexed="8"/>
      <name val="Arial"/>
    </font>
    <font>
      <b/>
      <sz val="18"/>
      <color indexed="14"/>
      <name val="Verdana"/>
      <family val="2"/>
    </font>
    <font>
      <b/>
      <sz val="8"/>
      <color indexed="15"/>
      <name val="Verdana"/>
      <family val="2"/>
    </font>
    <font>
      <b/>
      <sz val="14"/>
      <color indexed="14"/>
      <name val="Verdana"/>
      <family val="2"/>
    </font>
    <font>
      <sz val="9"/>
      <color indexed="8"/>
      <name val="Verdana"/>
      <family val="2"/>
    </font>
    <font>
      <sz val="9"/>
      <color indexed="12"/>
      <name val="Verdana"/>
      <family val="2"/>
    </font>
    <font>
      <b/>
      <sz val="9"/>
      <color indexed="14"/>
      <name val="Verdana"/>
      <family val="2"/>
    </font>
    <font>
      <b/>
      <sz val="9"/>
      <color indexed="8"/>
      <name val="Verdana"/>
      <family val="2"/>
    </font>
    <font>
      <sz val="7"/>
      <color indexed="8"/>
      <name val="Verdana"/>
      <family val="2"/>
    </font>
    <font>
      <u/>
      <sz val="9"/>
      <color indexed="8"/>
      <name val="Verdana"/>
      <family val="2"/>
    </font>
    <font>
      <b/>
      <sz val="12"/>
      <color indexed="8"/>
      <name val="Verdana"/>
      <family val="2"/>
    </font>
    <font>
      <sz val="8"/>
      <color indexed="19"/>
      <name val="Verdana"/>
      <family val="2"/>
    </font>
    <font>
      <u/>
      <sz val="10"/>
      <color indexed="11"/>
      <name val="Arial"/>
      <family val="2"/>
    </font>
    <font>
      <b/>
      <u/>
      <sz val="14"/>
      <color indexed="14"/>
      <name val="Verdana"/>
      <family val="2"/>
    </font>
    <font>
      <b/>
      <sz val="8"/>
      <color indexed="19"/>
      <name val="Verdana"/>
      <family val="2"/>
    </font>
    <font>
      <sz val="8"/>
      <color indexed="8"/>
      <name val="Verdana"/>
      <family val="2"/>
    </font>
    <font>
      <sz val="11"/>
      <color indexed="8"/>
      <name val="Helvetica Neue"/>
      <family val="2"/>
    </font>
    <font>
      <b/>
      <sz val="8"/>
      <color indexed="8"/>
      <name val="Verdana"/>
      <family val="2"/>
    </font>
    <font>
      <b/>
      <sz val="8"/>
      <color indexed="14"/>
      <name val="Verdana"/>
      <family val="2"/>
    </font>
    <font>
      <b/>
      <sz val="7"/>
      <color indexed="8"/>
      <name val="Verdana"/>
      <family val="2"/>
    </font>
  </fonts>
  <fills count="10">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20"/>
        <bgColor auto="1"/>
      </patternFill>
    </fill>
    <fill>
      <patternFill patternType="solid">
        <fgColor indexed="21"/>
        <bgColor auto="1"/>
      </patternFill>
    </fill>
    <fill>
      <patternFill patternType="solid">
        <fgColor indexed="22"/>
        <bgColor auto="1"/>
      </patternFill>
    </fill>
    <fill>
      <patternFill patternType="solid">
        <fgColor indexed="8"/>
        <bgColor auto="1"/>
      </patternFill>
    </fill>
  </fills>
  <borders count="82">
    <border>
      <left/>
      <right/>
      <top/>
      <bottom/>
      <diagonal/>
    </border>
    <border>
      <left style="thin">
        <color indexed="13"/>
      </left>
      <right/>
      <top style="thin">
        <color indexed="13"/>
      </top>
      <bottom/>
      <diagonal/>
    </border>
    <border>
      <left/>
      <right/>
      <top style="thin">
        <color indexed="13"/>
      </top>
      <bottom/>
      <diagonal/>
    </border>
    <border>
      <left/>
      <right/>
      <top style="thin">
        <color indexed="13"/>
      </top>
      <bottom style="thin">
        <color indexed="8"/>
      </bottom>
      <diagonal/>
    </border>
    <border>
      <left/>
      <right style="thin">
        <color indexed="13"/>
      </right>
      <top style="thin">
        <color indexed="13"/>
      </top>
      <bottom/>
      <diagonal/>
    </border>
    <border>
      <left style="thin">
        <color indexed="13"/>
      </left>
      <right/>
      <top/>
      <bottom/>
      <diagonal/>
    </border>
    <border>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bottom/>
      <diagonal/>
    </border>
    <border>
      <left/>
      <right style="thin">
        <color indexed="13"/>
      </right>
      <top/>
      <bottom/>
      <diagonal/>
    </border>
    <border>
      <left style="thin">
        <color indexed="13"/>
      </left>
      <right/>
      <top/>
      <bottom style="medium">
        <color indexed="8"/>
      </bottom>
      <diagonal/>
    </border>
    <border>
      <left/>
      <right/>
      <top/>
      <bottom style="medium">
        <color indexed="8"/>
      </bottom>
      <diagonal/>
    </border>
    <border>
      <left/>
      <right/>
      <top style="thin">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
      <left style="thin">
        <color indexed="13"/>
      </left>
      <right style="thin">
        <color indexed="8"/>
      </right>
      <top style="medium">
        <color indexed="8"/>
      </top>
      <bottom/>
      <diagonal/>
    </border>
    <border>
      <left style="thin">
        <color indexed="8"/>
      </left>
      <right/>
      <top style="medium">
        <color indexed="8"/>
      </top>
      <bottom/>
      <diagonal/>
    </border>
    <border>
      <left/>
      <right/>
      <top style="medium">
        <color indexed="8"/>
      </top>
      <bottom style="thin">
        <color indexed="8"/>
      </bottom>
      <diagonal/>
    </border>
    <border>
      <left/>
      <right/>
      <top style="medium">
        <color indexed="8"/>
      </top>
      <bottom/>
      <diagonal/>
    </border>
    <border>
      <left/>
      <right style="thin">
        <color indexed="8"/>
      </right>
      <top style="medium">
        <color indexed="8"/>
      </top>
      <bottom style="thin">
        <color indexed="8"/>
      </bottom>
      <diagonal/>
    </border>
    <border>
      <left style="thin">
        <color indexed="13"/>
      </left>
      <right style="thin">
        <color indexed="8"/>
      </right>
      <top/>
      <bottom/>
      <diagonal/>
    </border>
    <border>
      <left style="thin">
        <color indexed="8"/>
      </left>
      <right style="thin">
        <color indexed="8"/>
      </right>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hair">
        <color indexed="8"/>
      </right>
      <top style="hair">
        <color indexed="8"/>
      </top>
      <bottom/>
      <diagonal/>
    </border>
    <border>
      <left style="hair">
        <color indexed="8"/>
      </left>
      <right style="thin">
        <color indexed="8"/>
      </right>
      <top style="hair">
        <color indexed="8"/>
      </top>
      <bottom/>
      <diagonal/>
    </border>
    <border>
      <left style="thin">
        <color indexed="8"/>
      </left>
      <right style="hair">
        <color indexed="8"/>
      </right>
      <top/>
      <bottom/>
      <diagonal/>
    </border>
    <border>
      <left style="hair">
        <color indexed="8"/>
      </left>
      <right style="thin">
        <color indexed="8"/>
      </right>
      <top/>
      <bottom/>
      <diagonal/>
    </border>
    <border>
      <left style="thin">
        <color indexed="8"/>
      </left>
      <right style="hair">
        <color indexed="8"/>
      </right>
      <top/>
      <bottom style="hair">
        <color indexed="8"/>
      </bottom>
      <diagonal/>
    </border>
    <border>
      <left style="hair">
        <color indexed="8"/>
      </left>
      <right style="thin">
        <color indexed="8"/>
      </right>
      <top/>
      <bottom style="thin">
        <color indexed="8"/>
      </bottom>
      <diagonal/>
    </border>
    <border>
      <left style="hair">
        <color indexed="8"/>
      </left>
      <right style="thin">
        <color indexed="8"/>
      </right>
      <top style="thin">
        <color indexed="8"/>
      </top>
      <bottom/>
      <diagonal/>
    </border>
    <border>
      <left style="hair">
        <color indexed="8"/>
      </left>
      <right style="hair">
        <color indexed="8"/>
      </right>
      <top/>
      <bottom style="hair">
        <color indexed="8"/>
      </bottom>
      <diagonal/>
    </border>
    <border>
      <left style="hair">
        <color indexed="8"/>
      </left>
      <right style="thin">
        <color indexed="8"/>
      </right>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thin">
        <color indexed="8"/>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thin">
        <color indexed="8"/>
      </top>
      <bottom style="thin">
        <color indexed="8"/>
      </bottom>
      <diagonal/>
    </border>
    <border>
      <left/>
      <right/>
      <top style="thin">
        <color indexed="8"/>
      </top>
      <bottom style="hair">
        <color indexed="8"/>
      </bottom>
      <diagonal/>
    </border>
    <border>
      <left style="thin">
        <color indexed="13"/>
      </left>
      <right style="hair">
        <color indexed="8"/>
      </right>
      <top/>
      <bottom/>
      <diagonal/>
    </border>
    <border>
      <left style="hair">
        <color indexed="8"/>
      </left>
      <right/>
      <top style="hair">
        <color indexed="8"/>
      </top>
      <bottom/>
      <diagonal/>
    </border>
    <border>
      <left/>
      <right style="thin">
        <color indexed="8"/>
      </right>
      <top style="hair">
        <color indexed="8"/>
      </top>
      <bottom/>
      <diagonal/>
    </border>
    <border>
      <left style="hair">
        <color indexed="8"/>
      </left>
      <right/>
      <top/>
      <bottom/>
      <diagonal/>
    </border>
    <border>
      <left style="hair">
        <color indexed="8"/>
      </left>
      <right/>
      <top/>
      <bottom style="hair">
        <color indexed="8"/>
      </bottom>
      <diagonal/>
    </border>
    <border>
      <left/>
      <right style="thin">
        <color indexed="8"/>
      </right>
      <top/>
      <bottom style="hair">
        <color indexed="8"/>
      </bottom>
      <diagonal/>
    </border>
    <border>
      <left/>
      <right/>
      <top style="hair">
        <color indexed="8"/>
      </top>
      <bottom/>
      <diagonal/>
    </border>
    <border>
      <left style="thin">
        <color indexed="13"/>
      </left>
      <right/>
      <top/>
      <bottom style="thin">
        <color indexed="8"/>
      </bottom>
      <diagonal/>
    </border>
    <border>
      <left style="thin">
        <color indexed="13"/>
      </left>
      <right/>
      <top style="thin">
        <color indexed="8"/>
      </top>
      <bottom/>
      <diagonal/>
    </border>
    <border>
      <left/>
      <right style="thin">
        <color indexed="13"/>
      </right>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thin">
        <color indexed="8"/>
      </right>
      <top style="thin">
        <color indexed="8"/>
      </top>
      <bottom/>
      <diagonal/>
    </border>
    <border>
      <left/>
      <right style="thin">
        <color indexed="13"/>
      </right>
      <top style="thin">
        <color indexed="8"/>
      </top>
      <bottom style="thin">
        <color indexed="8"/>
      </bottom>
      <diagonal/>
    </border>
    <border>
      <left style="thin">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thin">
        <color indexed="8"/>
      </right>
      <top/>
      <bottom style="hair">
        <color indexed="8"/>
      </bottom>
      <diagonal/>
    </border>
    <border>
      <left style="thin">
        <color indexed="8"/>
      </left>
      <right style="thin">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style="thin">
        <color indexed="13"/>
      </right>
      <top style="thin">
        <color indexed="8"/>
      </top>
      <bottom/>
      <diagonal/>
    </border>
  </borders>
  <cellStyleXfs count="1">
    <xf numFmtId="0" fontId="0" fillId="0" borderId="0" applyNumberFormat="0" applyFill="0" applyBorder="0" applyProtection="0"/>
  </cellStyleXfs>
  <cellXfs count="251">
    <xf numFmtId="0" fontId="0" fillId="0" borderId="0" xfId="0"/>
    <xf numFmtId="0" fontId="0" fillId="0" borderId="0" xfId="0" applyNumberFormat="1"/>
    <xf numFmtId="0" fontId="0" fillId="2" borderId="1" xfId="0" applyFill="1" applyBorder="1"/>
    <xf numFmtId="0" fontId="0" fillId="2" borderId="2" xfId="0" applyFill="1" applyBorder="1"/>
    <xf numFmtId="0" fontId="0" fillId="2" borderId="4" xfId="0" applyFill="1" applyBorder="1"/>
    <xf numFmtId="0" fontId="0" fillId="2" borderId="5" xfId="0" applyFill="1" applyBorder="1"/>
    <xf numFmtId="164" fontId="4" fillId="3" borderId="10" xfId="0" applyNumberFormat="1" applyFont="1" applyFill="1" applyBorder="1" applyAlignment="1">
      <alignment horizontal="center" vertical="center"/>
    </xf>
    <xf numFmtId="0" fontId="3" fillId="2" borderId="11" xfId="0" applyFont="1" applyFill="1" applyBorder="1" applyAlignment="1">
      <alignment horizontal="center"/>
    </xf>
    <xf numFmtId="0" fontId="0" fillId="2" borderId="12" xfId="0" applyFill="1" applyBorder="1"/>
    <xf numFmtId="0" fontId="0" fillId="2" borderId="13" xfId="0" applyFill="1" applyBorder="1"/>
    <xf numFmtId="0" fontId="0" fillId="2" borderId="6" xfId="0" applyFill="1" applyBorder="1"/>
    <xf numFmtId="0" fontId="5" fillId="2" borderId="11" xfId="0" applyNumberFormat="1" applyFont="1" applyFill="1" applyBorder="1"/>
    <xf numFmtId="0" fontId="5" fillId="2" borderId="12" xfId="0" applyFont="1" applyFill="1" applyBorder="1"/>
    <xf numFmtId="0" fontId="3" fillId="2" borderId="6" xfId="0" applyFont="1" applyFill="1" applyBorder="1" applyAlignment="1">
      <alignment horizontal="center"/>
    </xf>
    <xf numFmtId="49" fontId="4" fillId="4" borderId="10" xfId="0" applyNumberFormat="1" applyFont="1" applyFill="1" applyBorder="1" applyAlignment="1">
      <alignment horizontal="center" vertical="center"/>
    </xf>
    <xf numFmtId="49" fontId="5" fillId="2" borderId="11" xfId="0" applyNumberFormat="1" applyFont="1" applyFill="1" applyBorder="1"/>
    <xf numFmtId="49" fontId="5" fillId="2" borderId="12" xfId="0" applyNumberFormat="1" applyFont="1" applyFill="1" applyBorder="1"/>
    <xf numFmtId="0" fontId="0" fillId="2" borderId="14" xfId="0" applyFill="1" applyBorder="1"/>
    <xf numFmtId="0" fontId="0" fillId="2" borderId="20" xfId="0" applyFill="1" applyBorder="1"/>
    <xf numFmtId="0" fontId="0" fillId="2" borderId="21" xfId="0" applyFill="1" applyBorder="1"/>
    <xf numFmtId="49" fontId="0" fillId="2" borderId="22" xfId="0" applyNumberFormat="1" applyFill="1" applyBorder="1"/>
    <xf numFmtId="0" fontId="0" fillId="2" borderId="23" xfId="0" applyFill="1" applyBorder="1"/>
    <xf numFmtId="0" fontId="0" fillId="2" borderId="24" xfId="0" applyFill="1" applyBorder="1"/>
    <xf numFmtId="49" fontId="7" fillId="2" borderId="24" xfId="0" applyNumberFormat="1" applyFont="1" applyFill="1" applyBorder="1"/>
    <xf numFmtId="49" fontId="8" fillId="2" borderId="25" xfId="0" applyNumberFormat="1" applyFont="1" applyFill="1" applyBorder="1"/>
    <xf numFmtId="0" fontId="0" fillId="2" borderId="11" xfId="0" applyFill="1" applyBorder="1"/>
    <xf numFmtId="0" fontId="0" fillId="2" borderId="26" xfId="0" applyFill="1" applyBorder="1"/>
    <xf numFmtId="0" fontId="0" fillId="2" borderId="8" xfId="0" applyFill="1" applyBorder="1"/>
    <xf numFmtId="0" fontId="7" fillId="2" borderId="12" xfId="0" applyFont="1" applyFill="1" applyBorder="1"/>
    <xf numFmtId="49" fontId="8" fillId="2" borderId="9" xfId="0" applyNumberFormat="1" applyFont="1" applyFill="1" applyBorder="1"/>
    <xf numFmtId="49" fontId="4" fillId="2" borderId="27" xfId="0" applyNumberFormat="1" applyFont="1" applyFill="1" applyBorder="1" applyAlignment="1">
      <alignment horizontal="right"/>
    </xf>
    <xf numFmtId="3" fontId="4" fillId="3" borderId="10" xfId="0" applyNumberFormat="1" applyFont="1" applyFill="1" applyBorder="1" applyAlignment="1">
      <alignment horizontal="center" vertical="center"/>
    </xf>
    <xf numFmtId="0" fontId="0" fillId="2" borderId="11" xfId="0" applyFill="1" applyBorder="1" applyAlignment="1">
      <alignment vertical="center"/>
    </xf>
    <xf numFmtId="49" fontId="8" fillId="2" borderId="11" xfId="0" applyNumberFormat="1" applyFont="1" applyFill="1" applyBorder="1" applyAlignment="1">
      <alignment wrapText="1"/>
    </xf>
    <xf numFmtId="49" fontId="0" fillId="2" borderId="6" xfId="0" applyNumberFormat="1" applyFill="1" applyBorder="1"/>
    <xf numFmtId="3" fontId="4" fillId="3" borderId="10" xfId="0" applyNumberFormat="1" applyFont="1" applyFill="1" applyBorder="1" applyAlignment="1">
      <alignment horizontal="right" vertical="center"/>
    </xf>
    <xf numFmtId="3" fontId="5" fillId="2" borderId="13" xfId="0" applyNumberFormat="1" applyFont="1" applyFill="1" applyBorder="1"/>
    <xf numFmtId="49" fontId="0" fillId="2" borderId="11" xfId="0" applyNumberFormat="1" applyFill="1" applyBorder="1"/>
    <xf numFmtId="0" fontId="0" fillId="2" borderId="28" xfId="0" applyFill="1" applyBorder="1"/>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6" xfId="0" applyFont="1" applyFill="1" applyBorder="1" applyAlignment="1">
      <alignment horizontal="left"/>
    </xf>
    <xf numFmtId="164" fontId="0" fillId="4" borderId="10" xfId="0" applyNumberFormat="1" applyFill="1" applyBorder="1"/>
    <xf numFmtId="49" fontId="0" fillId="2" borderId="29" xfId="0" applyNumberFormat="1" applyFill="1" applyBorder="1"/>
    <xf numFmtId="0" fontId="0" fillId="2" borderId="30" xfId="0" applyFill="1" applyBorder="1"/>
    <xf numFmtId="49" fontId="0" fillId="2" borderId="31" xfId="0" applyNumberFormat="1" applyFill="1" applyBorder="1"/>
    <xf numFmtId="165" fontId="0" fillId="4" borderId="10" xfId="0" applyNumberFormat="1" applyFill="1" applyBorder="1" applyAlignment="1">
      <alignment vertical="center"/>
    </xf>
    <xf numFmtId="49" fontId="9" fillId="2" borderId="32" xfId="0" applyNumberFormat="1" applyFont="1" applyFill="1" applyBorder="1"/>
    <xf numFmtId="49" fontId="0" fillId="2" borderId="28" xfId="0" applyNumberFormat="1" applyFill="1" applyBorder="1"/>
    <xf numFmtId="0" fontId="0" fillId="2" borderId="33" xfId="0" applyFill="1" applyBorder="1"/>
    <xf numFmtId="9" fontId="5" fillId="2" borderId="13" xfId="0" applyNumberFormat="1" applyFont="1" applyFill="1" applyBorder="1"/>
    <xf numFmtId="164" fontId="0" fillId="3" borderId="10" xfId="0" applyNumberFormat="1" applyFill="1" applyBorder="1" applyAlignment="1">
      <alignment vertical="center"/>
    </xf>
    <xf numFmtId="49" fontId="0" fillId="2" borderId="11" xfId="0" applyNumberFormat="1" applyFill="1" applyBorder="1" applyAlignment="1">
      <alignment vertical="center"/>
    </xf>
    <xf numFmtId="0" fontId="0" fillId="2" borderId="6" xfId="0" applyFill="1" applyBorder="1" applyAlignment="1">
      <alignment vertical="center"/>
    </xf>
    <xf numFmtId="0" fontId="0" fillId="2" borderId="27" xfId="0" applyFill="1" applyBorder="1"/>
    <xf numFmtId="49" fontId="0" fillId="2" borderId="27" xfId="0" applyNumberFormat="1" applyFill="1" applyBorder="1"/>
    <xf numFmtId="164" fontId="0" fillId="4" borderId="10" xfId="0" applyNumberFormat="1" applyFill="1" applyBorder="1" applyAlignment="1">
      <alignment vertical="center"/>
    </xf>
    <xf numFmtId="9" fontId="0" fillId="2" borderId="27" xfId="0" applyNumberFormat="1" applyFill="1" applyBorder="1"/>
    <xf numFmtId="0" fontId="0" fillId="2" borderId="29" xfId="0" applyFill="1" applyBorder="1"/>
    <xf numFmtId="49" fontId="4" fillId="2" borderId="30" xfId="0" applyNumberFormat="1" applyFont="1" applyFill="1" applyBorder="1" applyAlignment="1">
      <alignment horizontal="right"/>
    </xf>
    <xf numFmtId="0" fontId="4" fillId="2" borderId="30" xfId="0" applyFont="1" applyFill="1" applyBorder="1" applyAlignment="1">
      <alignment horizontal="right"/>
    </xf>
    <xf numFmtId="0" fontId="0" fillId="2" borderId="31" xfId="0" applyFill="1" applyBorder="1"/>
    <xf numFmtId="49" fontId="0" fillId="2" borderId="29" xfId="0" applyNumberFormat="1" applyFill="1" applyBorder="1" applyAlignment="1">
      <alignment vertical="center"/>
    </xf>
    <xf numFmtId="0" fontId="0" fillId="2" borderId="31" xfId="0" applyFill="1" applyBorder="1" applyAlignment="1">
      <alignment vertical="center"/>
    </xf>
    <xf numFmtId="0" fontId="0" fillId="2" borderId="34" xfId="0" applyFill="1" applyBorder="1"/>
    <xf numFmtId="49" fontId="0" fillId="2" borderId="7" xfId="0" applyNumberFormat="1" applyFill="1" applyBorder="1"/>
    <xf numFmtId="0" fontId="0" fillId="2" borderId="9" xfId="0" applyFill="1" applyBorder="1"/>
    <xf numFmtId="166" fontId="0" fillId="3" borderId="10" xfId="0" applyNumberFormat="1" applyFill="1" applyBorder="1"/>
    <xf numFmtId="0" fontId="0" fillId="2" borderId="7" xfId="0" applyFill="1" applyBorder="1"/>
    <xf numFmtId="49" fontId="9" fillId="2" borderId="32" xfId="0" applyNumberFormat="1" applyFont="1" applyFill="1" applyBorder="1" applyAlignment="1">
      <alignment horizontal="left"/>
    </xf>
    <xf numFmtId="164" fontId="0" fillId="5" borderId="12" xfId="0" applyNumberFormat="1" applyFill="1" applyBorder="1" applyAlignment="1">
      <alignment vertical="center"/>
    </xf>
    <xf numFmtId="49" fontId="4" fillId="5" borderId="12" xfId="0" applyNumberFormat="1" applyFont="1" applyFill="1" applyBorder="1" applyAlignment="1">
      <alignment horizontal="center" vertical="center"/>
    </xf>
    <xf numFmtId="0" fontId="0" fillId="5" borderId="12" xfId="0" applyNumberFormat="1" applyFill="1" applyBorder="1" applyAlignment="1">
      <alignment vertical="center"/>
    </xf>
    <xf numFmtId="49" fontId="4" fillId="2" borderId="6" xfId="0" applyNumberFormat="1" applyFont="1" applyFill="1" applyBorder="1" applyAlignment="1">
      <alignment horizontal="center" vertical="center"/>
    </xf>
    <xf numFmtId="164" fontId="0" fillId="5" borderId="10" xfId="0" applyNumberFormat="1" applyFill="1" applyBorder="1" applyAlignment="1">
      <alignment vertical="center"/>
    </xf>
    <xf numFmtId="49" fontId="4" fillId="2" borderId="30" xfId="0" applyNumberFormat="1" applyFont="1" applyFill="1" applyBorder="1" applyAlignment="1">
      <alignment horizontal="left" vertical="center"/>
    </xf>
    <xf numFmtId="0" fontId="0" fillId="2" borderId="30" xfId="0" applyFill="1" applyBorder="1" applyAlignment="1">
      <alignment vertical="center"/>
    </xf>
    <xf numFmtId="0" fontId="0" fillId="2" borderId="32" xfId="0" applyFill="1" applyBorder="1"/>
    <xf numFmtId="49" fontId="10" fillId="2" borderId="11" xfId="0" applyNumberFormat="1" applyFont="1" applyFill="1" applyBorder="1"/>
    <xf numFmtId="49" fontId="4" fillId="2" borderId="11" xfId="0" applyNumberFormat="1" applyFont="1" applyFill="1" applyBorder="1" applyAlignment="1">
      <alignment horizontal="left"/>
    </xf>
    <xf numFmtId="0" fontId="4" fillId="2" borderId="30" xfId="0" applyFont="1" applyFill="1" applyBorder="1" applyAlignment="1">
      <alignment horizontal="left"/>
    </xf>
    <xf numFmtId="0" fontId="4" fillId="2" borderId="12" xfId="0" applyFont="1" applyFill="1" applyBorder="1" applyAlignment="1">
      <alignment horizontal="right"/>
    </xf>
    <xf numFmtId="0" fontId="4" fillId="2" borderId="6" xfId="0" applyFont="1" applyFill="1" applyBorder="1" applyAlignment="1">
      <alignment horizontal="center"/>
    </xf>
    <xf numFmtId="49" fontId="4" fillId="2" borderId="12" xfId="0" applyNumberFormat="1" applyFont="1" applyFill="1" applyBorder="1" applyAlignment="1">
      <alignment horizontal="right"/>
    </xf>
    <xf numFmtId="0" fontId="4" fillId="2" borderId="27" xfId="0" applyFont="1" applyFill="1" applyBorder="1" applyAlignment="1">
      <alignment horizontal="left"/>
    </xf>
    <xf numFmtId="0" fontId="4" fillId="2" borderId="28" xfId="0" applyFont="1" applyFill="1" applyBorder="1" applyAlignment="1">
      <alignment horizontal="left"/>
    </xf>
    <xf numFmtId="167" fontId="0" fillId="2" borderId="12" xfId="0" applyNumberFormat="1" applyFill="1" applyBorder="1" applyAlignment="1">
      <alignment vertical="center"/>
    </xf>
    <xf numFmtId="167" fontId="0" fillId="2" borderId="30" xfId="0" applyNumberFormat="1" applyFill="1" applyBorder="1" applyAlignment="1">
      <alignment vertical="center"/>
    </xf>
    <xf numFmtId="0" fontId="4" fillId="2" borderId="26" xfId="0" applyFont="1" applyFill="1" applyBorder="1" applyAlignment="1">
      <alignment horizontal="left"/>
    </xf>
    <xf numFmtId="0" fontId="4" fillId="2" borderId="29" xfId="0" applyFont="1" applyFill="1" applyBorder="1" applyAlignment="1">
      <alignment horizontal="left"/>
    </xf>
    <xf numFmtId="0" fontId="4" fillId="2" borderId="31" xfId="0" applyFont="1" applyFill="1" applyBorder="1" applyAlignment="1">
      <alignment horizontal="left"/>
    </xf>
    <xf numFmtId="0" fontId="4" fillId="2" borderId="34" xfId="0" applyFont="1" applyFill="1" applyBorder="1" applyAlignment="1">
      <alignment horizontal="left"/>
    </xf>
    <xf numFmtId="0" fontId="0" fillId="2" borderId="35" xfId="0" applyFill="1" applyBorder="1"/>
    <xf numFmtId="0" fontId="12" fillId="2" borderId="36" xfId="0" applyFont="1" applyFill="1" applyBorder="1" applyAlignment="1">
      <alignment horizontal="center"/>
    </xf>
    <xf numFmtId="0" fontId="0" fillId="2" borderId="36" xfId="0" applyFill="1" applyBorder="1"/>
    <xf numFmtId="0" fontId="0" fillId="2" borderId="37" xfId="0" applyFill="1" applyBorder="1"/>
    <xf numFmtId="0" fontId="4" fillId="2" borderId="30" xfId="0" applyFont="1" applyFill="1" applyBorder="1" applyAlignment="1">
      <alignment horizontal="center"/>
    </xf>
    <xf numFmtId="0" fontId="4" fillId="2" borderId="12" xfId="0" applyFont="1" applyFill="1" applyBorder="1" applyAlignment="1">
      <alignment horizontal="center"/>
    </xf>
    <xf numFmtId="49" fontId="0" fillId="6" borderId="38" xfId="0" applyNumberFormat="1" applyFill="1" applyBorder="1"/>
    <xf numFmtId="0" fontId="0" fillId="6" borderId="39" xfId="0" applyFill="1" applyBorder="1"/>
    <xf numFmtId="49" fontId="0" fillId="2" borderId="40" xfId="0" applyNumberFormat="1" applyFill="1" applyBorder="1"/>
    <xf numFmtId="4" fontId="0" fillId="2" borderId="41" xfId="0" applyNumberFormat="1" applyFill="1" applyBorder="1"/>
    <xf numFmtId="49" fontId="0" fillId="2" borderId="42" xfId="0" applyNumberFormat="1" applyFill="1" applyBorder="1"/>
    <xf numFmtId="4" fontId="0" fillId="2" borderId="43" xfId="0" applyNumberFormat="1" applyFill="1" applyBorder="1"/>
    <xf numFmtId="49" fontId="0" fillId="2" borderId="44" xfId="0" applyNumberFormat="1" applyFill="1" applyBorder="1"/>
    <xf numFmtId="4" fontId="0" fillId="2" borderId="45" xfId="0" applyNumberFormat="1" applyFill="1" applyBorder="1"/>
    <xf numFmtId="4" fontId="0" fillId="7" borderId="46" xfId="0" applyNumberFormat="1" applyFill="1" applyBorder="1"/>
    <xf numFmtId="0" fontId="11" fillId="2" borderId="12" xfId="0" applyFont="1" applyFill="1" applyBorder="1"/>
    <xf numFmtId="0" fontId="11" fillId="2" borderId="13" xfId="0" applyFont="1" applyFill="1" applyBorder="1"/>
    <xf numFmtId="49" fontId="0" fillId="6" borderId="44" xfId="0" applyNumberFormat="1" applyFill="1" applyBorder="1"/>
    <xf numFmtId="49" fontId="15" fillId="6" borderId="47" xfId="0" applyNumberFormat="1" applyFont="1" applyFill="1" applyBorder="1" applyAlignment="1">
      <alignment horizontal="center" wrapText="1"/>
    </xf>
    <xf numFmtId="49" fontId="15" fillId="6" borderId="48" xfId="0" applyNumberFormat="1" applyFont="1" applyFill="1" applyBorder="1" applyAlignment="1">
      <alignment horizontal="center" wrapText="1"/>
    </xf>
    <xf numFmtId="4" fontId="0" fillId="2" borderId="49" xfId="0" applyNumberFormat="1" applyFill="1" applyBorder="1"/>
    <xf numFmtId="3" fontId="0" fillId="2" borderId="49" xfId="0" applyNumberFormat="1" applyFill="1" applyBorder="1"/>
    <xf numFmtId="4" fontId="0" fillId="7" borderId="41" xfId="0" applyNumberFormat="1" applyFill="1" applyBorder="1"/>
    <xf numFmtId="4" fontId="0" fillId="2" borderId="50" xfId="0" applyNumberFormat="1" applyFill="1" applyBorder="1"/>
    <xf numFmtId="3" fontId="0" fillId="2" borderId="50" xfId="0" applyNumberFormat="1" applyFill="1" applyBorder="1"/>
    <xf numFmtId="4" fontId="0" fillId="7" borderId="43" xfId="0" applyNumberFormat="1" applyFill="1" applyBorder="1"/>
    <xf numFmtId="4" fontId="0" fillId="2" borderId="47" xfId="0" applyNumberFormat="1" applyFill="1" applyBorder="1"/>
    <xf numFmtId="3" fontId="0" fillId="2" borderId="47" xfId="0" applyNumberFormat="1" applyFill="1" applyBorder="1"/>
    <xf numFmtId="4" fontId="0" fillId="7" borderId="45" xfId="0" applyNumberFormat="1" applyFill="1" applyBorder="1"/>
    <xf numFmtId="0" fontId="0" fillId="2" borderId="51" xfId="0" applyFill="1" applyBorder="1"/>
    <xf numFmtId="4" fontId="0" fillId="7" borderId="54" xfId="0" applyNumberFormat="1" applyFill="1" applyBorder="1"/>
    <xf numFmtId="0" fontId="0" fillId="2" borderId="55" xfId="0" applyFill="1" applyBorder="1"/>
    <xf numFmtId="3" fontId="4" fillId="2" borderId="55" xfId="0" applyNumberFormat="1" applyFont="1" applyFill="1" applyBorder="1" applyAlignment="1">
      <alignment horizontal="right"/>
    </xf>
    <xf numFmtId="3" fontId="4" fillId="2" borderId="8" xfId="0" applyNumberFormat="1" applyFont="1" applyFill="1" applyBorder="1" applyAlignment="1">
      <alignment horizontal="right"/>
    </xf>
    <xf numFmtId="4" fontId="0" fillId="2" borderId="28" xfId="0" applyNumberFormat="1" applyFill="1" applyBorder="1"/>
    <xf numFmtId="0" fontId="0" fillId="2" borderId="56" xfId="0" applyFill="1" applyBorder="1"/>
    <xf numFmtId="49" fontId="0" fillId="2" borderId="57" xfId="0" applyNumberFormat="1" applyFill="1" applyBorder="1"/>
    <xf numFmtId="0" fontId="0" fillId="2" borderId="58" xfId="0" applyFill="1" applyBorder="1"/>
    <xf numFmtId="168" fontId="0" fillId="5" borderId="10" xfId="0" applyNumberFormat="1" applyFill="1" applyBorder="1"/>
    <xf numFmtId="49" fontId="4" fillId="2" borderId="59" xfId="0" applyNumberFormat="1" applyFont="1" applyFill="1" applyBorder="1" applyAlignment="1">
      <alignment horizontal="left"/>
    </xf>
    <xf numFmtId="49" fontId="4" fillId="2" borderId="60" xfId="0" applyNumberFormat="1" applyFont="1" applyFill="1" applyBorder="1" applyAlignment="1">
      <alignment horizontal="left"/>
    </xf>
    <xf numFmtId="0" fontId="0" fillId="2" borderId="61" xfId="0" applyFill="1" applyBorder="1"/>
    <xf numFmtId="0" fontId="4" fillId="2" borderId="62" xfId="0" applyFont="1" applyFill="1" applyBorder="1" applyAlignment="1">
      <alignment horizontal="left"/>
    </xf>
    <xf numFmtId="0" fontId="0" fillId="2" borderId="62" xfId="0" applyFill="1" applyBorder="1"/>
    <xf numFmtId="3" fontId="6" fillId="7" borderId="12" xfId="0" applyNumberFormat="1" applyFont="1" applyFill="1" applyBorder="1"/>
    <xf numFmtId="0" fontId="4" fillId="2" borderId="12" xfId="0" applyFont="1" applyFill="1" applyBorder="1" applyAlignment="1">
      <alignment horizontal="center" wrapText="1"/>
    </xf>
    <xf numFmtId="0" fontId="0" fillId="2" borderId="63" xfId="0" applyFill="1" applyBorder="1"/>
    <xf numFmtId="49" fontId="4" fillId="2" borderId="10" xfId="0" applyNumberFormat="1" applyFont="1" applyFill="1" applyBorder="1" applyAlignment="1">
      <alignment horizontal="right" vertical="center" wrapText="1"/>
    </xf>
    <xf numFmtId="0" fontId="0" fillId="2" borderId="64" xfId="0" applyFill="1" applyBorder="1"/>
    <xf numFmtId="49" fontId="4" fillId="2" borderId="12" xfId="0" applyNumberFormat="1" applyFont="1" applyFill="1" applyBorder="1" applyAlignment="1">
      <alignment horizontal="left"/>
    </xf>
    <xf numFmtId="49" fontId="0" fillId="2" borderId="12" xfId="0" applyNumberFormat="1" applyFill="1" applyBorder="1"/>
    <xf numFmtId="4" fontId="0" fillId="7" borderId="12" xfId="0" applyNumberFormat="1" applyFill="1" applyBorder="1"/>
    <xf numFmtId="4" fontId="0" fillId="7" borderId="30" xfId="0" applyNumberFormat="1" applyFill="1" applyBorder="1"/>
    <xf numFmtId="4" fontId="0" fillId="7" borderId="8" xfId="0" applyNumberFormat="1" applyFill="1" applyBorder="1"/>
    <xf numFmtId="167" fontId="0" fillId="3" borderId="12" xfId="0" applyNumberFormat="1" applyFill="1" applyBorder="1"/>
    <xf numFmtId="168" fontId="0" fillId="3" borderId="12" xfId="0" applyNumberFormat="1" applyFill="1" applyBorder="1"/>
    <xf numFmtId="49" fontId="14" fillId="2" borderId="30" xfId="0" applyNumberFormat="1" applyFont="1" applyFill="1" applyBorder="1" applyAlignment="1">
      <alignment vertical="center"/>
    </xf>
    <xf numFmtId="0" fontId="14" fillId="2" borderId="30" xfId="0" applyFont="1" applyFill="1" applyBorder="1" applyAlignment="1">
      <alignment vertical="center"/>
    </xf>
    <xf numFmtId="49" fontId="0" fillId="2" borderId="10" xfId="0" applyNumberFormat="1" applyFill="1" applyBorder="1"/>
    <xf numFmtId="49" fontId="0" fillId="2" borderId="66" xfId="0" applyNumberFormat="1" applyFill="1" applyBorder="1" applyAlignment="1">
      <alignment wrapText="1"/>
    </xf>
    <xf numFmtId="49" fontId="0" fillId="2" borderId="67" xfId="0" applyNumberFormat="1" applyFill="1" applyBorder="1" applyAlignment="1">
      <alignment wrapText="1"/>
    </xf>
    <xf numFmtId="49" fontId="0" fillId="2" borderId="54" xfId="0" applyNumberFormat="1" applyFill="1" applyBorder="1" applyAlignment="1">
      <alignment wrapText="1"/>
    </xf>
    <xf numFmtId="49" fontId="0" fillId="2" borderId="10" xfId="0" applyNumberFormat="1" applyFill="1" applyBorder="1" applyAlignment="1">
      <alignment wrapText="1"/>
    </xf>
    <xf numFmtId="3" fontId="0" fillId="3" borderId="68" xfId="0" applyNumberFormat="1" applyFill="1" applyBorder="1"/>
    <xf numFmtId="168" fontId="0" fillId="8" borderId="69" xfId="0" applyNumberFormat="1" applyFill="1" applyBorder="1"/>
    <xf numFmtId="168" fontId="0" fillId="8" borderId="70" xfId="0" applyNumberFormat="1" applyFill="1" applyBorder="1"/>
    <xf numFmtId="168" fontId="0" fillId="8" borderId="71" xfId="0" applyNumberFormat="1" applyFill="1" applyBorder="1"/>
    <xf numFmtId="168" fontId="0" fillId="8" borderId="68" xfId="0" applyNumberFormat="1" applyFill="1" applyBorder="1"/>
    <xf numFmtId="168" fontId="0" fillId="8" borderId="72" xfId="0" applyNumberFormat="1" applyFill="1" applyBorder="1"/>
    <xf numFmtId="169" fontId="0" fillId="8" borderId="68" xfId="0" applyNumberFormat="1" applyFill="1" applyBorder="1"/>
    <xf numFmtId="0" fontId="0" fillId="9" borderId="10" xfId="0" applyFill="1" applyBorder="1"/>
    <xf numFmtId="0" fontId="0" fillId="9" borderId="7" xfId="0" applyFill="1" applyBorder="1"/>
    <xf numFmtId="0" fontId="0" fillId="9" borderId="73" xfId="0" applyFill="1" applyBorder="1"/>
    <xf numFmtId="3" fontId="0" fillId="3" borderId="74" xfId="0" applyNumberFormat="1" applyFill="1" applyBorder="1"/>
    <xf numFmtId="168" fontId="0" fillId="8" borderId="75" xfId="0" applyNumberFormat="1" applyFill="1" applyBorder="1"/>
    <xf numFmtId="168" fontId="0" fillId="8" borderId="76" xfId="0" applyNumberFormat="1" applyFill="1" applyBorder="1"/>
    <xf numFmtId="168" fontId="0" fillId="8" borderId="77" xfId="0" applyNumberFormat="1" applyFill="1" applyBorder="1"/>
    <xf numFmtId="168" fontId="0" fillId="8" borderId="74" xfId="0" applyNumberFormat="1" applyFill="1" applyBorder="1"/>
    <xf numFmtId="168" fontId="0" fillId="8" borderId="78" xfId="0" applyNumberFormat="1" applyFill="1" applyBorder="1"/>
    <xf numFmtId="169" fontId="0" fillId="8" borderId="74" xfId="0" applyNumberFormat="1" applyFill="1" applyBorder="1"/>
    <xf numFmtId="9" fontId="0" fillId="8" borderId="68" xfId="0" applyNumberFormat="1" applyFill="1" applyBorder="1"/>
    <xf numFmtId="165" fontId="0" fillId="8" borderId="68" xfId="0" applyNumberFormat="1" applyFill="1" applyBorder="1"/>
    <xf numFmtId="9" fontId="0" fillId="8" borderId="74" xfId="0" applyNumberFormat="1" applyFill="1" applyBorder="1"/>
    <xf numFmtId="165" fontId="0" fillId="8" borderId="74" xfId="0" applyNumberFormat="1" applyFill="1" applyBorder="1"/>
    <xf numFmtId="168" fontId="0" fillId="8" borderId="79" xfId="0" applyNumberFormat="1" applyFill="1" applyBorder="1"/>
    <xf numFmtId="169" fontId="0" fillId="8" borderId="79" xfId="0" applyNumberFormat="1" applyFill="1" applyBorder="1"/>
    <xf numFmtId="9" fontId="0" fillId="8" borderId="79" xfId="0" applyNumberFormat="1" applyFill="1" applyBorder="1"/>
    <xf numFmtId="165" fontId="0" fillId="8" borderId="79" xfId="0" applyNumberFormat="1" applyFill="1" applyBorder="1"/>
    <xf numFmtId="168" fontId="0" fillId="8" borderId="10" xfId="0" applyNumberFormat="1" applyFill="1" applyBorder="1"/>
    <xf numFmtId="169" fontId="0" fillId="8" borderId="10" xfId="0" applyNumberFormat="1" applyFill="1" applyBorder="1"/>
    <xf numFmtId="9" fontId="0" fillId="8" borderId="10" xfId="0" applyNumberFormat="1" applyFill="1" applyBorder="1"/>
    <xf numFmtId="165" fontId="0" fillId="8" borderId="10" xfId="0" applyNumberFormat="1" applyFill="1" applyBorder="1"/>
    <xf numFmtId="3" fontId="0" fillId="3" borderId="79" xfId="0" applyNumberFormat="1" applyFill="1" applyBorder="1"/>
    <xf numFmtId="168" fontId="0" fillId="8" borderId="80" xfId="0" applyNumberFormat="1" applyFill="1" applyBorder="1"/>
    <xf numFmtId="0" fontId="0" fillId="2" borderId="81" xfId="0" applyFill="1" applyBorder="1"/>
    <xf numFmtId="0" fontId="13" fillId="2" borderId="30" xfId="0" applyFont="1" applyFill="1" applyBorder="1" applyAlignment="1">
      <alignment horizontal="center"/>
    </xf>
    <xf numFmtId="0" fontId="0" fillId="2" borderId="65" xfId="0" applyFill="1" applyBorder="1"/>
    <xf numFmtId="49" fontId="19" fillId="2" borderId="10" xfId="0" applyNumberFormat="1" applyFont="1" applyFill="1" applyBorder="1" applyAlignment="1">
      <alignment horizontal="center" wrapText="1"/>
    </xf>
    <xf numFmtId="4" fontId="0" fillId="3" borderId="66" xfId="0" applyNumberFormat="1" applyFill="1" applyBorder="1"/>
    <xf numFmtId="4" fontId="0" fillId="3" borderId="67" xfId="0" applyNumberFormat="1" applyFill="1" applyBorder="1"/>
    <xf numFmtId="4" fontId="0" fillId="3" borderId="54" xfId="0" applyNumberFormat="1" applyFill="1" applyBorder="1"/>
    <xf numFmtId="4" fontId="0" fillId="3" borderId="10" xfId="0" applyNumberFormat="1" applyFill="1" applyBorder="1"/>
    <xf numFmtId="169" fontId="7" fillId="3" borderId="10" xfId="0" applyNumberFormat="1" applyFont="1" applyFill="1" applyBorder="1"/>
    <xf numFmtId="167" fontId="0" fillId="3" borderId="10" xfId="0" applyNumberFormat="1" applyFill="1" applyBorder="1"/>
    <xf numFmtId="9" fontId="0" fillId="3" borderId="10" xfId="0" applyNumberFormat="1" applyFill="1" applyBorder="1"/>
    <xf numFmtId="165" fontId="0" fillId="3" borderId="10" xfId="0" applyNumberFormat="1" applyFill="1" applyBorder="1"/>
    <xf numFmtId="49" fontId="7" fillId="2" borderId="12" xfId="0" applyNumberFormat="1" applyFont="1" applyFill="1" applyBorder="1"/>
    <xf numFmtId="0" fontId="4" fillId="2" borderId="13" xfId="0" applyFont="1" applyFill="1" applyBorder="1" applyAlignment="1">
      <alignment horizontal="center"/>
    </xf>
    <xf numFmtId="0" fontId="12" fillId="2" borderId="35" xfId="0" applyFont="1" applyFill="1" applyBorder="1" applyAlignment="1">
      <alignment horizontal="center"/>
    </xf>
    <xf numFmtId="0" fontId="12" fillId="2" borderId="36" xfId="0" applyFont="1" applyFill="1" applyBorder="1"/>
    <xf numFmtId="0" fontId="11" fillId="2" borderId="28" xfId="0" applyFont="1" applyFill="1" applyBorder="1" applyAlignment="1">
      <alignment horizontal="center"/>
    </xf>
    <xf numFmtId="49" fontId="3" fillId="2" borderId="7"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3" fillId="2" borderId="15" xfId="0" applyNumberFormat="1" applyFont="1" applyFill="1" applyBorder="1" applyAlignment="1">
      <alignment horizontal="center"/>
    </xf>
    <xf numFmtId="0" fontId="3" fillId="2" borderId="16" xfId="0" applyFont="1" applyFill="1" applyBorder="1" applyAlignment="1">
      <alignment horizontal="center"/>
    </xf>
    <xf numFmtId="0" fontId="3" fillId="2" borderId="15" xfId="0" applyFont="1" applyFill="1" applyBorder="1" applyAlignment="1">
      <alignment horizontal="center"/>
    </xf>
    <xf numFmtId="49" fontId="4" fillId="2" borderId="12" xfId="0" applyNumberFormat="1" applyFont="1" applyFill="1" applyBorder="1" applyAlignment="1">
      <alignment horizontal="right" vertical="center"/>
    </xf>
    <xf numFmtId="0" fontId="4" fillId="2" borderId="6" xfId="0" applyFont="1" applyFill="1" applyBorder="1" applyAlignment="1">
      <alignment horizontal="right" vertical="center"/>
    </xf>
    <xf numFmtId="49" fontId="2" fillId="0" borderId="6" xfId="0" applyNumberFormat="1" applyFont="1" applyBorder="1" applyAlignment="1">
      <alignment horizontal="center"/>
    </xf>
    <xf numFmtId="0" fontId="0" fillId="2" borderId="6" xfId="0" applyFill="1" applyBorder="1"/>
    <xf numFmtId="49" fontId="1" fillId="2" borderId="2"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6" xfId="0" applyFont="1" applyFill="1" applyBorder="1" applyAlignment="1">
      <alignment horizontal="left"/>
    </xf>
    <xf numFmtId="49" fontId="4" fillId="2" borderId="12" xfId="0" applyNumberFormat="1" applyFont="1" applyFill="1" applyBorder="1" applyAlignment="1">
      <alignment horizontal="center" vertical="center"/>
    </xf>
    <xf numFmtId="0" fontId="4" fillId="2" borderId="12" xfId="0" applyFont="1" applyFill="1" applyBorder="1" applyAlignment="1">
      <alignment horizontal="center" vertical="center"/>
    </xf>
    <xf numFmtId="49" fontId="6" fillId="2" borderId="17"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49" fontId="4" fillId="2" borderId="11" xfId="0" applyNumberFormat="1" applyFont="1" applyFill="1" applyBorder="1" applyAlignment="1">
      <alignment horizontal="right"/>
    </xf>
    <xf numFmtId="0" fontId="4" fillId="2" borderId="12" xfId="0" applyFont="1" applyFill="1" applyBorder="1" applyAlignment="1">
      <alignment horizontal="right"/>
    </xf>
    <xf numFmtId="0" fontId="4" fillId="2" borderId="6" xfId="0" applyFont="1" applyFill="1" applyBorder="1" applyAlignment="1">
      <alignment horizontal="right"/>
    </xf>
    <xf numFmtId="0" fontId="4" fillId="2" borderId="30" xfId="0" applyFont="1" applyFill="1" applyBorder="1" applyAlignment="1">
      <alignment horizontal="right" vertical="center"/>
    </xf>
    <xf numFmtId="49" fontId="4" fillId="2" borderId="11" xfId="0" applyNumberFormat="1" applyFont="1" applyFill="1" applyBorder="1" applyAlignment="1">
      <alignment horizontal="left"/>
    </xf>
    <xf numFmtId="49" fontId="14" fillId="2" borderId="36" xfId="0" applyNumberFormat="1" applyFont="1" applyFill="1" applyBorder="1" applyAlignment="1">
      <alignment horizontal="center" vertical="center"/>
    </xf>
    <xf numFmtId="0" fontId="14" fillId="2" borderId="36" xfId="0" applyFont="1" applyFill="1" applyBorder="1" applyAlignment="1">
      <alignment horizontal="center" vertical="center"/>
    </xf>
    <xf numFmtId="49" fontId="4" fillId="2" borderId="12" xfId="0" applyNumberFormat="1" applyFont="1" applyFill="1" applyBorder="1" applyAlignment="1">
      <alignment horizontal="center" wrapText="1"/>
    </xf>
    <xf numFmtId="0" fontId="4" fillId="2" borderId="12" xfId="0" applyFont="1" applyFill="1" applyBorder="1" applyAlignment="1">
      <alignment horizontal="center" wrapText="1"/>
    </xf>
    <xf numFmtId="49" fontId="3" fillId="2" borderId="2" xfId="0" applyNumberFormat="1" applyFont="1" applyFill="1" applyBorder="1" applyAlignment="1">
      <alignment horizontal="center"/>
    </xf>
    <xf numFmtId="0" fontId="13" fillId="2" borderId="2" xfId="0" applyFont="1" applyFill="1" applyBorder="1" applyAlignment="1">
      <alignment horizontal="center"/>
    </xf>
    <xf numFmtId="49" fontId="4" fillId="2" borderId="52" xfId="0" applyNumberFormat="1" applyFont="1" applyFill="1" applyBorder="1" applyAlignment="1">
      <alignment horizontal="right"/>
    </xf>
    <xf numFmtId="3" fontId="4" fillId="2" borderId="53" xfId="0" applyNumberFormat="1" applyFont="1" applyFill="1" applyBorder="1" applyAlignment="1">
      <alignment horizontal="right"/>
    </xf>
    <xf numFmtId="49" fontId="4" fillId="2" borderId="28" xfId="0" applyNumberFormat="1" applyFont="1" applyFill="1" applyBorder="1" applyAlignment="1">
      <alignment horizontal="left"/>
    </xf>
    <xf numFmtId="0" fontId="4" fillId="2" borderId="28" xfId="0" applyFont="1" applyFill="1" applyBorder="1" applyAlignment="1">
      <alignment horizontal="left"/>
    </xf>
    <xf numFmtId="49" fontId="4" fillId="2" borderId="7" xfId="0" applyNumberFormat="1" applyFont="1" applyFill="1" applyBorder="1" applyAlignment="1">
      <alignment horizontal="right" vertical="center"/>
    </xf>
    <xf numFmtId="0" fontId="4" fillId="2" borderId="8" xfId="0" applyFont="1" applyFill="1" applyBorder="1" applyAlignment="1">
      <alignment horizontal="right" vertical="center"/>
    </xf>
    <xf numFmtId="0" fontId="4" fillId="2" borderId="9" xfId="0" applyFont="1" applyFill="1" applyBorder="1" applyAlignment="1">
      <alignment horizontal="right" vertical="center"/>
    </xf>
    <xf numFmtId="49" fontId="14" fillId="2" borderId="12" xfId="0" applyNumberFormat="1" applyFont="1" applyFill="1" applyBorder="1" applyAlignment="1">
      <alignment horizontal="center" vertical="center"/>
    </xf>
    <xf numFmtId="0" fontId="14" fillId="2" borderId="12" xfId="0" applyFont="1" applyFill="1" applyBorder="1" applyAlignment="1">
      <alignment horizontal="center" vertical="center"/>
    </xf>
    <xf numFmtId="49" fontId="4" fillId="2" borderId="12" xfId="0" applyNumberFormat="1" applyFont="1" applyFill="1" applyBorder="1" applyAlignment="1">
      <alignment horizontal="center"/>
    </xf>
    <xf numFmtId="0" fontId="4" fillId="2" borderId="12" xfId="0" applyFont="1" applyFill="1" applyBorder="1" applyAlignment="1">
      <alignment horizontal="center"/>
    </xf>
    <xf numFmtId="49" fontId="13" fillId="2" borderId="12" xfId="0" applyNumberFormat="1" applyFont="1" applyFill="1" applyBorder="1" applyAlignment="1">
      <alignment horizontal="center"/>
    </xf>
    <xf numFmtId="0" fontId="13" fillId="2" borderId="12" xfId="0" applyFont="1" applyFill="1" applyBorder="1" applyAlignment="1">
      <alignment horizontal="center"/>
    </xf>
    <xf numFmtId="0" fontId="14" fillId="2" borderId="13"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65" xfId="0" applyFont="1" applyFill="1" applyBorder="1" applyAlignment="1">
      <alignment horizontal="center" vertical="center"/>
    </xf>
  </cellXfs>
  <cellStyles count="1">
    <cellStyle name="Normale"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F0000"/>
      <rgbColor rgb="FFA5A5A5"/>
      <rgbColor rgb="FFB8CCE4"/>
      <rgbColor rgb="FF92D050"/>
      <rgbColor rgb="FFFFC000"/>
      <rgbColor rgb="FF595959"/>
      <rgbColor rgb="FFF79646"/>
      <rgbColor rgb="FFCCFFCC"/>
      <rgbColor rgb="FFDBE5F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63500</xdr:rowOff>
    </xdr:from>
    <xdr:to>
      <xdr:col>1</xdr:col>
      <xdr:colOff>1473200</xdr:colOff>
      <xdr:row>2</xdr:row>
      <xdr:rowOff>317500</xdr:rowOff>
    </xdr:to>
    <xdr:pic>
      <xdr:nvPicPr>
        <xdr:cNvPr id="2" name="Immagine 1">
          <a:extLst>
            <a:ext uri="{FF2B5EF4-FFF2-40B4-BE49-F238E27FC236}">
              <a16:creationId xmlns:a16="http://schemas.microsoft.com/office/drawing/2014/main" id="{B03BEAF5-818B-8015-7E6B-43BD3F3E6337}"/>
            </a:ext>
          </a:extLst>
        </xdr:cNvPr>
        <xdr:cNvPicPr>
          <a:picLocks noChangeAspect="1"/>
        </xdr:cNvPicPr>
      </xdr:nvPicPr>
      <xdr:blipFill>
        <a:blip xmlns:r="http://schemas.openxmlformats.org/officeDocument/2006/relationships" r:embed="rId1"/>
        <a:stretch>
          <a:fillRect/>
        </a:stretch>
      </xdr:blipFill>
      <xdr:spPr>
        <a:xfrm>
          <a:off x="101600" y="63500"/>
          <a:ext cx="1473200" cy="1473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1371600</xdr:colOff>
      <xdr:row>0</xdr:row>
      <xdr:rowOff>1473200</xdr:rowOff>
    </xdr:to>
    <xdr:pic>
      <xdr:nvPicPr>
        <xdr:cNvPr id="2" name="Immagine 1">
          <a:extLst>
            <a:ext uri="{FF2B5EF4-FFF2-40B4-BE49-F238E27FC236}">
              <a16:creationId xmlns:a16="http://schemas.microsoft.com/office/drawing/2014/main" id="{DA608539-115A-67FC-A12A-F03D54C0A2A7}"/>
            </a:ext>
          </a:extLst>
        </xdr:cNvPr>
        <xdr:cNvPicPr>
          <a:picLocks noChangeAspect="1"/>
        </xdr:cNvPicPr>
      </xdr:nvPicPr>
      <xdr:blipFill>
        <a:blip xmlns:r="http://schemas.openxmlformats.org/officeDocument/2006/relationships" r:embed="rId1"/>
        <a:stretch>
          <a:fillRect/>
        </a:stretch>
      </xdr:blipFill>
      <xdr:spPr>
        <a:xfrm>
          <a:off x="0" y="0"/>
          <a:ext cx="1473200" cy="1473200"/>
        </a:xfrm>
        <a:prstGeom prst="rect">
          <a:avLst/>
        </a:prstGeom>
      </xdr:spPr>
    </xdr:pic>
    <xdr:clientData/>
  </xdr:twoCellAnchor>
</xdr:wsDr>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2"/>
  <sheetViews>
    <sheetView showGridLines="0" tabSelected="1" workbookViewId="0">
      <selection activeCell="I4" sqref="I4"/>
    </sheetView>
  </sheetViews>
  <sheetFormatPr baseColWidth="10" defaultColWidth="9.1640625" defaultRowHeight="12" customHeight="1" x14ac:dyDescent="0.15"/>
  <cols>
    <col min="1" max="1" width="1.33203125" style="1" customWidth="1"/>
    <col min="2" max="2" width="20.83203125" style="1" customWidth="1"/>
    <col min="3" max="3" width="9.6640625" style="1" customWidth="1"/>
    <col min="4" max="4" width="3.5" style="1" customWidth="1"/>
    <col min="5" max="5" width="4" style="1" customWidth="1"/>
    <col min="6" max="6" width="14.5" style="1" customWidth="1"/>
    <col min="7" max="7" width="13.33203125" style="1" customWidth="1"/>
    <col min="8" max="8" width="7.33203125" style="1" customWidth="1"/>
    <col min="9" max="9" width="17.83203125" style="1" customWidth="1"/>
    <col min="10" max="10" width="16" style="1" customWidth="1"/>
    <col min="11" max="11" width="10.5" style="1" customWidth="1"/>
    <col min="12" max="13" width="9.1640625" style="1" customWidth="1"/>
    <col min="14" max="16384" width="9.1640625" style="1"/>
  </cols>
  <sheetData>
    <row r="1" spans="1:12" ht="48.75" customHeight="1" x14ac:dyDescent="0.15">
      <c r="A1" s="2"/>
      <c r="B1" s="213" t="s">
        <v>0</v>
      </c>
      <c r="C1" s="214"/>
      <c r="D1" s="214"/>
      <c r="E1" s="214"/>
      <c r="F1" s="214"/>
      <c r="G1" s="214"/>
      <c r="H1" s="214"/>
      <c r="I1" s="214"/>
      <c r="J1" s="215"/>
      <c r="K1" s="3"/>
      <c r="L1" s="4"/>
    </row>
    <row r="2" spans="1:12" ht="48.75" customHeight="1" x14ac:dyDescent="0.2">
      <c r="A2" s="5"/>
      <c r="B2" s="211" t="s">
        <v>1</v>
      </c>
      <c r="C2" s="203" t="s">
        <v>2</v>
      </c>
      <c r="D2" s="204"/>
      <c r="E2" s="204"/>
      <c r="F2" s="204"/>
      <c r="G2" s="204"/>
      <c r="H2" s="205"/>
      <c r="I2" s="6">
        <v>80000</v>
      </c>
      <c r="J2" s="7"/>
      <c r="K2" s="8"/>
      <c r="L2" s="9"/>
    </row>
    <row r="3" spans="1:12" ht="48.75" customHeight="1" x14ac:dyDescent="0.15">
      <c r="A3" s="5"/>
      <c r="B3" s="212"/>
      <c r="C3" s="203" t="s">
        <v>3</v>
      </c>
      <c r="D3" s="204"/>
      <c r="E3" s="204"/>
      <c r="F3" s="204"/>
      <c r="G3" s="204"/>
      <c r="H3" s="205"/>
      <c r="I3" s="6">
        <v>16000</v>
      </c>
      <c r="J3" s="11">
        <f>I3/I2</f>
        <v>0.2</v>
      </c>
      <c r="K3" s="12"/>
      <c r="L3" s="9"/>
    </row>
    <row r="4" spans="1:12" ht="48.75" customHeight="1" x14ac:dyDescent="0.2">
      <c r="A4" s="5"/>
      <c r="B4" s="13"/>
      <c r="C4" s="203" t="s">
        <v>4</v>
      </c>
      <c r="D4" s="204"/>
      <c r="E4" s="204"/>
      <c r="F4" s="204"/>
      <c r="G4" s="204"/>
      <c r="H4" s="205"/>
      <c r="I4" s="14" t="str">
        <f>IF(AND(J4="ok",K4="ok"),"congruo","non congruo")</f>
        <v>congruo</v>
      </c>
      <c r="J4" s="15" t="str">
        <f>IF(L16&lt;=60%,"ok","non ok")</f>
        <v>ok</v>
      </c>
      <c r="K4" s="16" t="str">
        <f>IF(J3&lt;=25%,"ok","non ok")</f>
        <v>ok</v>
      </c>
      <c r="L4" s="9"/>
    </row>
    <row r="5" spans="1:12" ht="48.75" customHeight="1" x14ac:dyDescent="0.2">
      <c r="A5" s="17"/>
      <c r="B5" s="206" t="s">
        <v>5</v>
      </c>
      <c r="C5" s="207"/>
      <c r="D5" s="207"/>
      <c r="E5" s="207"/>
      <c r="F5" s="207"/>
      <c r="G5" s="207"/>
      <c r="H5" s="207"/>
      <c r="I5" s="207"/>
      <c r="J5" s="208"/>
      <c r="K5" s="12"/>
      <c r="L5" s="9"/>
    </row>
    <row r="6" spans="1:12" ht="52.5" customHeight="1" x14ac:dyDescent="0.15">
      <c r="A6" s="221" t="s">
        <v>6</v>
      </c>
      <c r="B6" s="222"/>
      <c r="C6" s="222"/>
      <c r="D6" s="222"/>
      <c r="E6" s="222"/>
      <c r="F6" s="222"/>
      <c r="G6" s="222"/>
      <c r="H6" s="222"/>
      <c r="I6" s="222"/>
      <c r="J6" s="223"/>
      <c r="K6" s="18"/>
      <c r="L6" s="9"/>
    </row>
    <row r="7" spans="1:12" ht="18" customHeight="1" x14ac:dyDescent="0.15">
      <c r="A7" s="19"/>
      <c r="B7" s="20" t="s">
        <v>7</v>
      </c>
      <c r="C7" s="21"/>
      <c r="D7" s="22"/>
      <c r="E7" s="22"/>
      <c r="F7" s="22"/>
      <c r="G7" s="21"/>
      <c r="H7" s="22"/>
      <c r="I7" s="23" t="s">
        <v>8</v>
      </c>
      <c r="J7" s="24" t="s">
        <v>9</v>
      </c>
      <c r="K7" s="25"/>
      <c r="L7" s="9"/>
    </row>
    <row r="8" spans="1:12" ht="18" customHeight="1" x14ac:dyDescent="0.15">
      <c r="A8" s="26"/>
      <c r="B8" s="25"/>
      <c r="C8" s="27"/>
      <c r="D8" s="8"/>
      <c r="E8" s="8"/>
      <c r="F8" s="8"/>
      <c r="G8" s="27"/>
      <c r="H8" s="8"/>
      <c r="I8" s="28"/>
      <c r="J8" s="29" t="s">
        <v>10</v>
      </c>
      <c r="K8" s="25"/>
      <c r="L8" s="9"/>
    </row>
    <row r="9" spans="1:12" ht="18" customHeight="1" x14ac:dyDescent="0.15">
      <c r="A9" s="26"/>
      <c r="B9" s="30" t="s">
        <v>11</v>
      </c>
      <c r="C9" s="31">
        <v>3450</v>
      </c>
      <c r="D9" s="32"/>
      <c r="E9" s="209" t="s">
        <v>12</v>
      </c>
      <c r="F9" s="210"/>
      <c r="G9" s="6">
        <f>3450*55</f>
        <v>189750</v>
      </c>
      <c r="H9" s="33" t="s">
        <v>13</v>
      </c>
      <c r="I9" s="34" t="s">
        <v>14</v>
      </c>
      <c r="J9" s="35">
        <v>2</v>
      </c>
      <c r="K9" s="11">
        <f>J9*1</f>
        <v>2</v>
      </c>
      <c r="L9" s="36">
        <f>K9*20000</f>
        <v>40000</v>
      </c>
    </row>
    <row r="10" spans="1:12" ht="18" customHeight="1" x14ac:dyDescent="0.15">
      <c r="A10" s="26"/>
      <c r="B10" s="37" t="s">
        <v>15</v>
      </c>
      <c r="C10" s="38"/>
      <c r="D10" s="8"/>
      <c r="E10" s="8"/>
      <c r="F10" s="8"/>
      <c r="G10" s="27"/>
      <c r="H10" s="8"/>
      <c r="I10" s="34" t="s">
        <v>16</v>
      </c>
      <c r="J10" s="35"/>
      <c r="K10" s="11">
        <f>J10/2</f>
        <v>0</v>
      </c>
      <c r="L10" s="36">
        <f>K10*15000</f>
        <v>0</v>
      </c>
    </row>
    <row r="11" spans="1:12" ht="18" customHeight="1" x14ac:dyDescent="0.15">
      <c r="A11" s="26"/>
      <c r="B11" s="216"/>
      <c r="C11" s="217"/>
      <c r="D11" s="217"/>
      <c r="E11" s="217"/>
      <c r="F11" s="218"/>
      <c r="G11" s="42">
        <f>G9/C9</f>
        <v>55</v>
      </c>
      <c r="H11" s="25"/>
      <c r="I11" s="34" t="s">
        <v>17</v>
      </c>
      <c r="J11" s="35"/>
      <c r="K11" s="11">
        <f>J11*0.5</f>
        <v>0</v>
      </c>
      <c r="L11" s="36">
        <f>K11*15000</f>
        <v>0</v>
      </c>
    </row>
    <row r="12" spans="1:12" ht="18" customHeight="1" x14ac:dyDescent="0.15">
      <c r="A12" s="26"/>
      <c r="B12" s="25"/>
      <c r="C12" s="8"/>
      <c r="D12" s="8"/>
      <c r="E12" s="8"/>
      <c r="F12" s="8"/>
      <c r="G12" s="38"/>
      <c r="H12" s="8"/>
      <c r="I12" s="34" t="s">
        <v>18</v>
      </c>
      <c r="J12" s="35"/>
      <c r="K12" s="11">
        <f>J12*0.25</f>
        <v>0</v>
      </c>
      <c r="L12" s="36">
        <f>K12*10000</f>
        <v>0</v>
      </c>
    </row>
    <row r="13" spans="1:12" ht="18" customHeight="1" x14ac:dyDescent="0.15">
      <c r="A13" s="26"/>
      <c r="B13" s="25"/>
      <c r="C13" s="8"/>
      <c r="D13" s="8"/>
      <c r="E13" s="8"/>
      <c r="F13" s="8"/>
      <c r="G13" s="8"/>
      <c r="H13" s="8"/>
      <c r="I13" s="34" t="s">
        <v>19</v>
      </c>
      <c r="J13" s="35">
        <v>1</v>
      </c>
      <c r="K13" s="11">
        <f>J13*1</f>
        <v>1</v>
      </c>
      <c r="L13" s="36">
        <f>K13*20000</f>
        <v>20000</v>
      </c>
    </row>
    <row r="14" spans="1:12" ht="24" customHeight="1" x14ac:dyDescent="0.15">
      <c r="A14" s="26"/>
      <c r="B14" s="43" t="s">
        <v>20</v>
      </c>
      <c r="C14" s="44"/>
      <c r="D14" s="44"/>
      <c r="E14" s="44"/>
      <c r="F14" s="44"/>
      <c r="G14" s="44"/>
      <c r="H14" s="44"/>
      <c r="I14" s="45" t="s">
        <v>21</v>
      </c>
      <c r="J14" s="46">
        <f>SUM(K9:K13)</f>
        <v>3</v>
      </c>
      <c r="K14" s="25"/>
      <c r="L14" s="36">
        <f>SUM(L9:L13)</f>
        <v>60000</v>
      </c>
    </row>
    <row r="15" spans="1:12" ht="18" customHeight="1" x14ac:dyDescent="0.15">
      <c r="A15" s="26"/>
      <c r="B15" s="47" t="s">
        <v>22</v>
      </c>
      <c r="C15" s="38"/>
      <c r="D15" s="38"/>
      <c r="E15" s="38"/>
      <c r="F15" s="27"/>
      <c r="G15" s="48" t="s">
        <v>23</v>
      </c>
      <c r="H15" s="38"/>
      <c r="I15" s="27"/>
      <c r="J15" s="49"/>
      <c r="K15" s="25"/>
      <c r="L15" s="50">
        <f>L14/I2</f>
        <v>0.75</v>
      </c>
    </row>
    <row r="16" spans="1:12" ht="18" customHeight="1" x14ac:dyDescent="0.15">
      <c r="A16" s="26"/>
      <c r="B16" s="37" t="s">
        <v>24</v>
      </c>
      <c r="C16" s="8"/>
      <c r="D16" s="8"/>
      <c r="E16" s="10"/>
      <c r="F16" s="51">
        <v>0</v>
      </c>
      <c r="G16" s="52" t="s">
        <v>25</v>
      </c>
      <c r="H16" s="53"/>
      <c r="I16" s="51">
        <v>30000</v>
      </c>
      <c r="J16" s="54"/>
      <c r="K16" s="25"/>
      <c r="L16" s="50">
        <f>(L9+L10+L11+L12)/I2</f>
        <v>0.5</v>
      </c>
    </row>
    <row r="17" spans="1:12" ht="18" customHeight="1" x14ac:dyDescent="0.15">
      <c r="A17" s="26"/>
      <c r="B17" s="37" t="s">
        <v>26</v>
      </c>
      <c r="C17" s="8"/>
      <c r="D17" s="8"/>
      <c r="E17" s="10"/>
      <c r="F17" s="51">
        <v>14000</v>
      </c>
      <c r="G17" s="52" t="s">
        <v>27</v>
      </c>
      <c r="H17" s="53"/>
      <c r="I17" s="51">
        <v>1000</v>
      </c>
      <c r="J17" s="55" t="s">
        <v>28</v>
      </c>
      <c r="K17" s="25"/>
      <c r="L17" s="9"/>
    </row>
    <row r="18" spans="1:12" ht="18" customHeight="1" x14ac:dyDescent="0.15">
      <c r="A18" s="26"/>
      <c r="B18" s="37" t="s">
        <v>29</v>
      </c>
      <c r="C18" s="8"/>
      <c r="D18" s="8"/>
      <c r="E18" s="10"/>
      <c r="F18" s="51">
        <v>18000</v>
      </c>
      <c r="G18" s="52" t="s">
        <v>30</v>
      </c>
      <c r="H18" s="53"/>
      <c r="I18" s="56">
        <f>I16-I17</f>
        <v>29000</v>
      </c>
      <c r="J18" s="57">
        <f>I18/(C9*G11)</f>
        <v>0.15283267457180499</v>
      </c>
      <c r="K18" s="25"/>
      <c r="L18" s="9"/>
    </row>
    <row r="19" spans="1:12" ht="18" customHeight="1" x14ac:dyDescent="0.15">
      <c r="A19" s="26"/>
      <c r="B19" s="37" t="s">
        <v>31</v>
      </c>
      <c r="C19" s="8"/>
      <c r="D19" s="8"/>
      <c r="E19" s="10"/>
      <c r="F19" s="51">
        <v>40600</v>
      </c>
      <c r="G19" s="52" t="s">
        <v>32</v>
      </c>
      <c r="H19" s="53"/>
      <c r="I19" s="51">
        <f>2650+600+600</f>
        <v>3850</v>
      </c>
      <c r="J19" s="57">
        <f>I19/(C9*G11)</f>
        <v>2.0289855072463767E-2</v>
      </c>
      <c r="K19" s="25"/>
      <c r="L19" s="9"/>
    </row>
    <row r="20" spans="1:12" ht="18" customHeight="1" x14ac:dyDescent="0.15">
      <c r="A20" s="26"/>
      <c r="B20" s="37" t="s">
        <v>33</v>
      </c>
      <c r="C20" s="8"/>
      <c r="D20" s="8"/>
      <c r="E20" s="10"/>
      <c r="F20" s="51">
        <v>2000</v>
      </c>
      <c r="G20" s="52" t="s">
        <v>34</v>
      </c>
      <c r="H20" s="53"/>
      <c r="I20" s="51">
        <v>15000</v>
      </c>
      <c r="J20" s="57">
        <f>I20/(C9*G11)</f>
        <v>7.9051383399209488E-2</v>
      </c>
      <c r="K20" s="25"/>
      <c r="L20" s="9"/>
    </row>
    <row r="21" spans="1:12" ht="18" customHeight="1" x14ac:dyDescent="0.15">
      <c r="A21" s="26"/>
      <c r="B21" s="58"/>
      <c r="C21" s="59" t="s">
        <v>35</v>
      </c>
      <c r="D21" s="60"/>
      <c r="E21" s="61"/>
      <c r="F21" s="56">
        <f>SUM(F16:F20)</f>
        <v>74600</v>
      </c>
      <c r="G21" s="62" t="s">
        <v>36</v>
      </c>
      <c r="H21" s="63"/>
      <c r="I21" s="56">
        <f>I18+I19+I20</f>
        <v>47850</v>
      </c>
      <c r="J21" s="64"/>
      <c r="K21" s="25"/>
      <c r="L21" s="9"/>
    </row>
    <row r="22" spans="1:12" ht="18" customHeight="1" x14ac:dyDescent="0.15">
      <c r="A22" s="26"/>
      <c r="B22" s="65" t="s">
        <v>37</v>
      </c>
      <c r="C22" s="27"/>
      <c r="D22" s="27"/>
      <c r="E22" s="27"/>
      <c r="F22" s="66"/>
      <c r="G22" s="67">
        <v>250</v>
      </c>
      <c r="H22" s="68"/>
      <c r="I22" s="27"/>
      <c r="J22" s="66"/>
      <c r="K22" s="25"/>
      <c r="L22" s="9"/>
    </row>
    <row r="23" spans="1:12" ht="18" customHeight="1" x14ac:dyDescent="0.15">
      <c r="A23" s="26"/>
      <c r="B23" s="69" t="s">
        <v>38</v>
      </c>
      <c r="C23" s="38"/>
      <c r="D23" s="38"/>
      <c r="E23" s="38"/>
      <c r="F23" s="38"/>
      <c r="G23" s="38"/>
      <c r="H23" s="38"/>
      <c r="I23" s="27"/>
      <c r="J23" s="49"/>
      <c r="K23" s="25"/>
      <c r="L23" s="9"/>
    </row>
    <row r="24" spans="1:12" ht="18" customHeight="1" x14ac:dyDescent="0.15">
      <c r="A24" s="26"/>
      <c r="B24" s="37" t="s">
        <v>39</v>
      </c>
      <c r="C24" s="70">
        <f>I18/C9</f>
        <v>8.4057971014492754</v>
      </c>
      <c r="D24" s="71" t="s">
        <v>40</v>
      </c>
      <c r="E24" s="72">
        <v>1</v>
      </c>
      <c r="F24" s="219" t="s">
        <v>41</v>
      </c>
      <c r="G24" s="220"/>
      <c r="H24" s="73" t="s">
        <v>42</v>
      </c>
      <c r="I24" s="74">
        <f>C24*E24</f>
        <v>8.4057971014492754</v>
      </c>
      <c r="J24" s="54"/>
      <c r="K24" s="25"/>
      <c r="L24" s="9"/>
    </row>
    <row r="25" spans="1:12" ht="18" customHeight="1" x14ac:dyDescent="0.15">
      <c r="A25" s="26"/>
      <c r="B25" s="37" t="s">
        <v>43</v>
      </c>
      <c r="C25" s="70">
        <f>I19/C9</f>
        <v>1.1159420289855073</v>
      </c>
      <c r="D25" s="71" t="s">
        <v>40</v>
      </c>
      <c r="E25" s="72">
        <v>1</v>
      </c>
      <c r="F25" s="219" t="s">
        <v>41</v>
      </c>
      <c r="G25" s="220"/>
      <c r="H25" s="73" t="s">
        <v>42</v>
      </c>
      <c r="I25" s="74">
        <f>C25*E25</f>
        <v>1.1159420289855073</v>
      </c>
      <c r="J25" s="54"/>
      <c r="K25" s="25"/>
      <c r="L25" s="9"/>
    </row>
    <row r="26" spans="1:12" ht="18" customHeight="1" x14ac:dyDescent="0.15">
      <c r="A26" s="26"/>
      <c r="B26" s="37" t="s">
        <v>44</v>
      </c>
      <c r="C26" s="70">
        <f>I20/C9</f>
        <v>4.3478260869565215</v>
      </c>
      <c r="D26" s="71" t="s">
        <v>40</v>
      </c>
      <c r="E26" s="72">
        <v>1</v>
      </c>
      <c r="F26" s="219" t="s">
        <v>41</v>
      </c>
      <c r="G26" s="220"/>
      <c r="H26" s="73" t="s">
        <v>42</v>
      </c>
      <c r="I26" s="74">
        <f>C26*E26</f>
        <v>4.3478260869565215</v>
      </c>
      <c r="J26" s="54"/>
      <c r="K26" s="25"/>
      <c r="L26" s="9"/>
    </row>
    <row r="27" spans="1:12" ht="18" customHeight="1" x14ac:dyDescent="0.15">
      <c r="A27" s="26"/>
      <c r="B27" s="58"/>
      <c r="C27" s="227"/>
      <c r="D27" s="227"/>
      <c r="E27" s="227"/>
      <c r="F27" s="75" t="s">
        <v>45</v>
      </c>
      <c r="G27" s="76"/>
      <c r="H27" s="63"/>
      <c r="I27" s="56">
        <f>SUM(I24:I26)</f>
        <v>13.869565217391305</v>
      </c>
      <c r="J27" s="64"/>
      <c r="K27" s="25"/>
      <c r="L27" s="9"/>
    </row>
    <row r="28" spans="1:12" ht="18" customHeight="1" x14ac:dyDescent="0.15">
      <c r="A28" s="26"/>
      <c r="B28" s="77"/>
      <c r="C28" s="38"/>
      <c r="D28" s="38"/>
      <c r="E28" s="38"/>
      <c r="F28" s="38"/>
      <c r="G28" s="38"/>
      <c r="H28" s="38"/>
      <c r="I28" s="38"/>
      <c r="J28" s="49"/>
      <c r="K28" s="25"/>
      <c r="L28" s="9"/>
    </row>
    <row r="29" spans="1:12" ht="18" customHeight="1" x14ac:dyDescent="0.2">
      <c r="A29" s="26"/>
      <c r="B29" s="78" t="s">
        <v>46</v>
      </c>
      <c r="C29" s="8"/>
      <c r="D29" s="8"/>
      <c r="E29" s="8"/>
      <c r="F29" s="8"/>
      <c r="G29" s="8"/>
      <c r="H29" s="8"/>
      <c r="I29" s="8"/>
      <c r="J29" s="10"/>
      <c r="K29" s="25"/>
      <c r="L29" s="9"/>
    </row>
    <row r="30" spans="1:12" ht="18" customHeight="1" x14ac:dyDescent="0.15">
      <c r="A30" s="26"/>
      <c r="B30" s="228" t="s">
        <v>47</v>
      </c>
      <c r="C30" s="217"/>
      <c r="D30" s="217"/>
      <c r="E30" s="217"/>
      <c r="F30" s="217"/>
      <c r="G30" s="217"/>
      <c r="H30" s="217"/>
      <c r="I30" s="8"/>
      <c r="J30" s="10"/>
      <c r="K30" s="25"/>
      <c r="L30" s="9"/>
    </row>
    <row r="31" spans="1:12" ht="18" customHeight="1" x14ac:dyDescent="0.15">
      <c r="A31" s="26"/>
      <c r="B31" s="79" t="s">
        <v>48</v>
      </c>
      <c r="C31" s="40"/>
      <c r="D31" s="40"/>
      <c r="E31" s="40"/>
      <c r="F31" s="40"/>
      <c r="G31" s="40"/>
      <c r="H31" s="40"/>
      <c r="I31" s="40"/>
      <c r="J31" s="41"/>
      <c r="K31" s="25"/>
      <c r="L31" s="9"/>
    </row>
    <row r="32" spans="1:12" ht="18" customHeight="1" x14ac:dyDescent="0.15">
      <c r="A32" s="26"/>
      <c r="B32" s="39"/>
      <c r="C32" s="40"/>
      <c r="D32" s="40"/>
      <c r="E32" s="40"/>
      <c r="F32" s="40"/>
      <c r="G32" s="40"/>
      <c r="H32" s="40"/>
      <c r="I32" s="80"/>
      <c r="J32" s="41"/>
      <c r="K32" s="25"/>
      <c r="L32" s="9"/>
    </row>
    <row r="33" spans="1:12" ht="18" customHeight="1" x14ac:dyDescent="0.15">
      <c r="A33" s="26"/>
      <c r="B33" s="224" t="s">
        <v>49</v>
      </c>
      <c r="C33" s="225"/>
      <c r="D33" s="225"/>
      <c r="E33" s="225"/>
      <c r="F33" s="225"/>
      <c r="G33" s="225"/>
      <c r="H33" s="82"/>
      <c r="I33" s="35">
        <v>7880</v>
      </c>
      <c r="J33" s="54"/>
      <c r="K33" s="25"/>
      <c r="L33" s="9"/>
    </row>
    <row r="34" spans="1:12" ht="18" customHeight="1" x14ac:dyDescent="0.15">
      <c r="A34" s="26"/>
      <c r="B34" s="224" t="s">
        <v>50</v>
      </c>
      <c r="C34" s="225"/>
      <c r="D34" s="225"/>
      <c r="E34" s="225"/>
      <c r="F34" s="225"/>
      <c r="G34" s="225"/>
      <c r="H34" s="226"/>
      <c r="I34" s="51">
        <v>60</v>
      </c>
      <c r="J34" s="54"/>
      <c r="K34" s="25"/>
      <c r="L34" s="9"/>
    </row>
    <row r="35" spans="1:12" ht="18" customHeight="1" x14ac:dyDescent="0.15">
      <c r="A35" s="26"/>
      <c r="B35" s="39"/>
      <c r="C35" s="40"/>
      <c r="D35" s="40"/>
      <c r="E35" s="40"/>
      <c r="F35" s="40"/>
      <c r="G35" s="83" t="s">
        <v>51</v>
      </c>
      <c r="H35" s="41"/>
      <c r="I35" s="56">
        <f>I33*I34</f>
        <v>472800</v>
      </c>
      <c r="J35" s="84"/>
      <c r="K35" s="25"/>
      <c r="L35" s="9"/>
    </row>
    <row r="36" spans="1:12" ht="18" customHeight="1" x14ac:dyDescent="0.15">
      <c r="A36" s="26"/>
      <c r="B36" s="39"/>
      <c r="C36" s="40"/>
      <c r="D36" s="40"/>
      <c r="E36" s="40"/>
      <c r="F36" s="40"/>
      <c r="G36" s="83" t="s">
        <v>52</v>
      </c>
      <c r="H36" s="40"/>
      <c r="I36" s="85"/>
      <c r="J36" s="41"/>
      <c r="K36" s="25"/>
      <c r="L36" s="9"/>
    </row>
    <row r="37" spans="1:12" ht="18" customHeight="1" x14ac:dyDescent="0.15">
      <c r="A37" s="26"/>
      <c r="B37" s="39"/>
      <c r="C37" s="40"/>
      <c r="D37" s="40"/>
      <c r="E37" s="40"/>
      <c r="F37" s="40"/>
      <c r="G37" s="83" t="s">
        <v>53</v>
      </c>
      <c r="H37" s="40"/>
      <c r="I37" s="86">
        <f>I35*J18</f>
        <v>72259.288537549408</v>
      </c>
      <c r="J37" s="41"/>
      <c r="K37" s="25"/>
      <c r="L37" s="9"/>
    </row>
    <row r="38" spans="1:12" ht="18" customHeight="1" x14ac:dyDescent="0.15">
      <c r="A38" s="26"/>
      <c r="B38" s="39"/>
      <c r="C38" s="40"/>
      <c r="D38" s="40"/>
      <c r="E38" s="40"/>
      <c r="F38" s="40"/>
      <c r="G38" s="83" t="s">
        <v>54</v>
      </c>
      <c r="H38" s="40"/>
      <c r="I38" s="86">
        <f>I35*J19</f>
        <v>9593.0434782608681</v>
      </c>
      <c r="J38" s="41"/>
      <c r="K38" s="25"/>
      <c r="L38" s="9"/>
    </row>
    <row r="39" spans="1:12" ht="18" customHeight="1" x14ac:dyDescent="0.15">
      <c r="A39" s="26"/>
      <c r="B39" s="39"/>
      <c r="C39" s="40"/>
      <c r="D39" s="40"/>
      <c r="E39" s="40"/>
      <c r="F39" s="40"/>
      <c r="G39" s="83" t="s">
        <v>55</v>
      </c>
      <c r="H39" s="40"/>
      <c r="I39" s="87">
        <f>I35*J20</f>
        <v>37375.494071146248</v>
      </c>
      <c r="J39" s="41"/>
      <c r="K39" s="25"/>
      <c r="L39" s="9"/>
    </row>
    <row r="40" spans="1:12" ht="18" customHeight="1" x14ac:dyDescent="0.15">
      <c r="A40" s="88"/>
      <c r="B40" s="89"/>
      <c r="C40" s="80"/>
      <c r="D40" s="80"/>
      <c r="E40" s="80"/>
      <c r="F40" s="80"/>
      <c r="G40" s="59" t="s">
        <v>56</v>
      </c>
      <c r="H40" s="90"/>
      <c r="I40" s="56">
        <f>SUM(I37:I39)</f>
        <v>119227.82608695651</v>
      </c>
      <c r="J40" s="91"/>
      <c r="K40" s="25"/>
      <c r="L40" s="9"/>
    </row>
    <row r="41" spans="1:12" ht="18" customHeight="1" x14ac:dyDescent="0.15">
      <c r="A41" s="5"/>
      <c r="B41" s="202"/>
      <c r="C41" s="202"/>
      <c r="D41" s="202"/>
      <c r="E41" s="202"/>
      <c r="F41" s="202"/>
      <c r="G41" s="202"/>
      <c r="H41" s="202"/>
      <c r="I41" s="202"/>
      <c r="J41" s="202"/>
      <c r="K41" s="8"/>
      <c r="L41" s="9"/>
    </row>
    <row r="42" spans="1:12" ht="15" customHeight="1" x14ac:dyDescent="0.15">
      <c r="A42" s="92"/>
      <c r="B42" s="93"/>
      <c r="C42" s="93"/>
      <c r="D42" s="93"/>
      <c r="E42" s="93"/>
      <c r="F42" s="93"/>
      <c r="G42" s="93"/>
      <c r="H42" s="93"/>
      <c r="I42" s="93"/>
      <c r="J42" s="93"/>
      <c r="K42" s="94"/>
      <c r="L42" s="95"/>
    </row>
  </sheetData>
  <mergeCells count="17">
    <mergeCell ref="B1:J1"/>
    <mergeCell ref="B11:F11"/>
    <mergeCell ref="F24:G24"/>
    <mergeCell ref="A6:J6"/>
    <mergeCell ref="B34:H34"/>
    <mergeCell ref="F25:G25"/>
    <mergeCell ref="F26:G26"/>
    <mergeCell ref="C27:E27"/>
    <mergeCell ref="B30:H30"/>
    <mergeCell ref="B33:G33"/>
    <mergeCell ref="B41:J41"/>
    <mergeCell ref="C2:H2"/>
    <mergeCell ref="C3:H3"/>
    <mergeCell ref="C4:H4"/>
    <mergeCell ref="B5:J5"/>
    <mergeCell ref="E9:F9"/>
    <mergeCell ref="B2:B3"/>
  </mergeCells>
  <pageMargins left="0.748031" right="0.748031" top="0.98425200000000002" bottom="0.98425200000000002" header="0.51181100000000002" footer="0.51181100000000002"/>
  <pageSetup orientation="portrait"/>
  <headerFooter>
    <oddFooter>&amp;C&amp;"Helvetica Neue,Regular"&amp;12&amp;K000000&amp;P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8"/>
  <sheetViews>
    <sheetView showGridLines="0" workbookViewId="0">
      <selection activeCell="E4" sqref="E4"/>
    </sheetView>
  </sheetViews>
  <sheetFormatPr baseColWidth="10" defaultColWidth="9.1640625" defaultRowHeight="12" customHeight="1" x14ac:dyDescent="0.15"/>
  <cols>
    <col min="1" max="1" width="1.33203125" style="1" customWidth="1"/>
    <col min="2" max="2" width="19.5" style="1" customWidth="1"/>
    <col min="3" max="5" width="23.6640625" style="1" customWidth="1"/>
    <col min="6" max="6" width="20" style="1" customWidth="1"/>
    <col min="7" max="7" width="6.83203125" style="1" customWidth="1"/>
    <col min="8" max="8" width="20.83203125" style="1" customWidth="1"/>
    <col min="9" max="11" width="9.1640625" style="1" customWidth="1"/>
    <col min="12" max="16384" width="9.1640625" style="1"/>
  </cols>
  <sheetData>
    <row r="1" spans="1:10" ht="131.25" customHeight="1" x14ac:dyDescent="0.2">
      <c r="A1" s="2"/>
      <c r="B1" s="233" t="s">
        <v>57</v>
      </c>
      <c r="C1" s="234"/>
      <c r="D1" s="234"/>
      <c r="E1" s="234"/>
      <c r="F1" s="3"/>
      <c r="G1" s="3"/>
      <c r="H1" s="3"/>
      <c r="I1" s="3"/>
      <c r="J1" s="4"/>
    </row>
    <row r="2" spans="1:10" ht="15" customHeight="1" x14ac:dyDescent="0.15">
      <c r="A2" s="5"/>
      <c r="B2" s="96"/>
      <c r="C2" s="96"/>
      <c r="D2" s="97"/>
      <c r="E2" s="97"/>
      <c r="F2" s="8"/>
      <c r="G2" s="8"/>
      <c r="H2" s="8"/>
      <c r="I2" s="8"/>
      <c r="J2" s="9"/>
    </row>
    <row r="3" spans="1:10" ht="12" customHeight="1" x14ac:dyDescent="0.15">
      <c r="A3" s="26"/>
      <c r="B3" s="98" t="s">
        <v>58</v>
      </c>
      <c r="C3" s="99"/>
      <c r="D3" s="25"/>
      <c r="E3" s="8"/>
      <c r="F3" s="8"/>
      <c r="G3" s="8"/>
      <c r="H3" s="8"/>
      <c r="I3" s="8"/>
      <c r="J3" s="9"/>
    </row>
    <row r="4" spans="1:10" ht="18" customHeight="1" x14ac:dyDescent="0.15">
      <c r="A4" s="26"/>
      <c r="B4" s="100" t="s">
        <v>24</v>
      </c>
      <c r="C4" s="101">
        <f>Dati!F16</f>
        <v>0</v>
      </c>
      <c r="D4" s="25"/>
      <c r="E4" s="8"/>
      <c r="F4" s="8"/>
      <c r="G4" s="8"/>
      <c r="H4" s="8"/>
      <c r="I4" s="8"/>
      <c r="J4" s="9"/>
    </row>
    <row r="5" spans="1:10" ht="18" customHeight="1" x14ac:dyDescent="0.15">
      <c r="A5" s="26"/>
      <c r="B5" s="102" t="s">
        <v>26</v>
      </c>
      <c r="C5" s="103">
        <f>Dati!F17</f>
        <v>14000</v>
      </c>
      <c r="D5" s="25"/>
      <c r="E5" s="8"/>
      <c r="F5" s="8"/>
      <c r="G5" s="8"/>
      <c r="H5" s="8"/>
      <c r="I5" s="8"/>
      <c r="J5" s="9"/>
    </row>
    <row r="6" spans="1:10" ht="18" customHeight="1" x14ac:dyDescent="0.15">
      <c r="A6" s="26"/>
      <c r="B6" s="102" t="s">
        <v>29</v>
      </c>
      <c r="C6" s="103">
        <f>Dati!F18</f>
        <v>18000</v>
      </c>
      <c r="D6" s="25"/>
      <c r="E6" s="8"/>
      <c r="F6" s="8"/>
      <c r="G6" s="8"/>
      <c r="H6" s="8"/>
      <c r="I6" s="8"/>
      <c r="J6" s="9"/>
    </row>
    <row r="7" spans="1:10" ht="18" customHeight="1" x14ac:dyDescent="0.15">
      <c r="A7" s="26"/>
      <c r="B7" s="102" t="s">
        <v>31</v>
      </c>
      <c r="C7" s="103">
        <f>Dati!F19</f>
        <v>40600</v>
      </c>
      <c r="D7" s="25"/>
      <c r="E7" s="8"/>
      <c r="F7" s="8"/>
      <c r="G7" s="8"/>
      <c r="H7" s="8"/>
      <c r="I7" s="8"/>
      <c r="J7" s="9"/>
    </row>
    <row r="8" spans="1:10" ht="18" customHeight="1" x14ac:dyDescent="0.15">
      <c r="A8" s="26"/>
      <c r="B8" s="104" t="s">
        <v>33</v>
      </c>
      <c r="C8" s="105">
        <f>Dati!F20</f>
        <v>2000</v>
      </c>
      <c r="D8" s="25"/>
      <c r="E8" s="8"/>
      <c r="F8" s="8"/>
      <c r="G8" s="8"/>
      <c r="H8" s="8"/>
      <c r="I8" s="8"/>
      <c r="J8" s="9"/>
    </row>
    <row r="9" spans="1:10" ht="21.75" customHeight="1" x14ac:dyDescent="0.15">
      <c r="A9" s="26"/>
      <c r="B9" s="100" t="s">
        <v>59</v>
      </c>
      <c r="C9" s="106">
        <f>SUM(C4:C8)</f>
        <v>74600</v>
      </c>
      <c r="D9" s="25"/>
      <c r="E9" s="8"/>
      <c r="F9" s="8"/>
      <c r="G9" s="8"/>
      <c r="H9" s="8"/>
      <c r="I9" s="8"/>
      <c r="J9" s="9"/>
    </row>
    <row r="10" spans="1:10" ht="18" customHeight="1" x14ac:dyDescent="0.15">
      <c r="A10" s="5"/>
      <c r="B10" s="8"/>
      <c r="C10" s="8"/>
      <c r="D10" s="8"/>
      <c r="E10" s="8"/>
      <c r="F10" s="8"/>
      <c r="G10" s="8"/>
      <c r="H10" s="8"/>
      <c r="I10" s="8"/>
      <c r="J10" s="9"/>
    </row>
    <row r="11" spans="1:10" ht="18" customHeight="1" x14ac:dyDescent="0.15">
      <c r="A11" s="5"/>
      <c r="B11" s="242" t="s">
        <v>60</v>
      </c>
      <c r="C11" s="243"/>
      <c r="D11" s="243"/>
      <c r="E11" s="243"/>
      <c r="F11" s="107"/>
      <c r="G11" s="107"/>
      <c r="H11" s="107"/>
      <c r="I11" s="107"/>
      <c r="J11" s="108"/>
    </row>
    <row r="12" spans="1:10" ht="24.75" customHeight="1" x14ac:dyDescent="0.15">
      <c r="A12" s="26"/>
      <c r="B12" s="109" t="s">
        <v>38</v>
      </c>
      <c r="C12" s="110" t="s">
        <v>61</v>
      </c>
      <c r="D12" s="110" t="s">
        <v>62</v>
      </c>
      <c r="E12" s="111" t="s">
        <v>63</v>
      </c>
      <c r="F12" s="25"/>
      <c r="G12" s="8"/>
      <c r="H12" s="8"/>
      <c r="I12" s="8"/>
      <c r="J12" s="9"/>
    </row>
    <row r="13" spans="1:10" ht="18" customHeight="1" x14ac:dyDescent="0.15">
      <c r="A13" s="26"/>
      <c r="B13" s="100" t="s">
        <v>39</v>
      </c>
      <c r="C13" s="112">
        <f>Dati!C24</f>
        <v>8.4057971014492754</v>
      </c>
      <c r="D13" s="113">
        <v>1</v>
      </c>
      <c r="E13" s="114">
        <f>C13*D13</f>
        <v>8.4057971014492754</v>
      </c>
      <c r="F13" s="25"/>
      <c r="G13" s="8"/>
      <c r="H13" s="8"/>
      <c r="I13" s="8"/>
      <c r="J13" s="9"/>
    </row>
    <row r="14" spans="1:10" ht="18" customHeight="1" x14ac:dyDescent="0.15">
      <c r="A14" s="26"/>
      <c r="B14" s="102" t="s">
        <v>43</v>
      </c>
      <c r="C14" s="115">
        <f>Dati!C25</f>
        <v>1.1159420289855073</v>
      </c>
      <c r="D14" s="116">
        <v>1</v>
      </c>
      <c r="E14" s="117">
        <f>C14*D14</f>
        <v>1.1159420289855073</v>
      </c>
      <c r="F14" s="25"/>
      <c r="G14" s="8"/>
      <c r="H14" s="8"/>
      <c r="I14" s="8"/>
      <c r="J14" s="9"/>
    </row>
    <row r="15" spans="1:10" ht="18" customHeight="1" x14ac:dyDescent="0.15">
      <c r="A15" s="26"/>
      <c r="B15" s="104" t="s">
        <v>44</v>
      </c>
      <c r="C15" s="118">
        <f>Dati!C26</f>
        <v>4.3478260869565215</v>
      </c>
      <c r="D15" s="119">
        <v>1</v>
      </c>
      <c r="E15" s="120">
        <f>C15*D15</f>
        <v>4.3478260869565215</v>
      </c>
      <c r="F15" s="25"/>
      <c r="G15" s="8"/>
      <c r="H15" s="8"/>
      <c r="I15" s="8"/>
      <c r="J15" s="9"/>
    </row>
    <row r="16" spans="1:10" ht="21.75" customHeight="1" x14ac:dyDescent="0.15">
      <c r="A16" s="26"/>
      <c r="B16" s="121"/>
      <c r="C16" s="235" t="s">
        <v>64</v>
      </c>
      <c r="D16" s="236"/>
      <c r="E16" s="122">
        <f>SUM(E13:E15)</f>
        <v>13.869565217391305</v>
      </c>
      <c r="F16" s="25"/>
      <c r="G16" s="8"/>
      <c r="H16" s="8"/>
      <c r="I16" s="8"/>
      <c r="J16" s="9"/>
    </row>
    <row r="17" spans="1:10" ht="21.75" customHeight="1" x14ac:dyDescent="0.15">
      <c r="A17" s="5"/>
      <c r="B17" s="123"/>
      <c r="C17" s="124"/>
      <c r="D17" s="125"/>
      <c r="E17" s="126"/>
      <c r="F17" s="8"/>
      <c r="G17" s="8"/>
      <c r="H17" s="8"/>
      <c r="I17" s="8"/>
      <c r="J17" s="9"/>
    </row>
    <row r="18" spans="1:10" ht="18" customHeight="1" x14ac:dyDescent="0.15">
      <c r="A18" s="127"/>
      <c r="B18" s="128" t="s">
        <v>65</v>
      </c>
      <c r="C18" s="129"/>
      <c r="D18" s="130">
        <f>C9</f>
        <v>74600</v>
      </c>
      <c r="E18" s="25"/>
      <c r="F18" s="8"/>
      <c r="G18" s="8"/>
      <c r="H18" s="8"/>
      <c r="I18" s="8"/>
      <c r="J18" s="9"/>
    </row>
    <row r="19" spans="1:10" ht="18" customHeight="1" x14ac:dyDescent="0.15">
      <c r="A19" s="127"/>
      <c r="B19" s="131" t="s">
        <v>66</v>
      </c>
      <c r="C19" s="10"/>
      <c r="D19" s="130">
        <f>Dati!G11</f>
        <v>55</v>
      </c>
      <c r="E19" s="25"/>
      <c r="F19" s="8"/>
      <c r="G19" s="8"/>
      <c r="H19" s="8"/>
      <c r="I19" s="8"/>
      <c r="J19" s="9"/>
    </row>
    <row r="20" spans="1:10" ht="18" customHeight="1" x14ac:dyDescent="0.15">
      <c r="A20" s="127"/>
      <c r="B20" s="132" t="s">
        <v>67</v>
      </c>
      <c r="C20" s="133"/>
      <c r="D20" s="130">
        <f>E16</f>
        <v>13.869565217391305</v>
      </c>
      <c r="E20" s="25"/>
      <c r="F20" s="8"/>
      <c r="G20" s="8"/>
      <c r="H20" s="8"/>
      <c r="I20" s="8"/>
      <c r="J20" s="9"/>
    </row>
    <row r="21" spans="1:10" ht="18" customHeight="1" x14ac:dyDescent="0.15">
      <c r="A21" s="5"/>
      <c r="B21" s="134"/>
      <c r="C21" s="135"/>
      <c r="D21" s="126"/>
      <c r="E21" s="8"/>
      <c r="F21" s="8"/>
      <c r="G21" s="8"/>
      <c r="H21" s="8"/>
      <c r="I21" s="8"/>
      <c r="J21" s="9"/>
    </row>
    <row r="22" spans="1:10" ht="15" customHeight="1" x14ac:dyDescent="0.15">
      <c r="A22" s="5"/>
      <c r="B22" s="8"/>
      <c r="C22" s="97"/>
      <c r="D22" s="8"/>
      <c r="E22" s="8"/>
      <c r="F22" s="8"/>
      <c r="G22" s="8"/>
      <c r="H22" s="8"/>
      <c r="I22" s="8"/>
      <c r="J22" s="9"/>
    </row>
    <row r="23" spans="1:10" ht="15" customHeight="1" x14ac:dyDescent="0.15">
      <c r="A23" s="5"/>
      <c r="B23" s="8"/>
      <c r="C23" s="83" t="s">
        <v>68</v>
      </c>
      <c r="D23" s="136">
        <f>(Dati!F21+Dati!I21)/Dati!G11</f>
        <v>2226.3636363636365</v>
      </c>
      <c r="E23" s="231" t="s">
        <v>69</v>
      </c>
      <c r="F23" s="232"/>
      <c r="G23" s="8"/>
      <c r="H23" s="8"/>
      <c r="I23" s="8"/>
      <c r="J23" s="9"/>
    </row>
    <row r="24" spans="1:10" ht="15" customHeight="1" x14ac:dyDescent="0.15">
      <c r="A24" s="5"/>
      <c r="B24" s="8"/>
      <c r="C24" s="97"/>
      <c r="D24" s="8"/>
      <c r="E24" s="232"/>
      <c r="F24" s="232"/>
      <c r="G24" s="8"/>
      <c r="H24" s="8"/>
      <c r="I24" s="8"/>
      <c r="J24" s="9"/>
    </row>
    <row r="25" spans="1:10" ht="15" customHeight="1" x14ac:dyDescent="0.15">
      <c r="A25" s="138"/>
      <c r="B25" s="44"/>
      <c r="C25" s="96"/>
      <c r="D25" s="44"/>
      <c r="E25" s="44"/>
      <c r="F25" s="44"/>
      <c r="G25" s="8"/>
      <c r="H25" s="8"/>
      <c r="I25" s="8"/>
      <c r="J25" s="9"/>
    </row>
    <row r="26" spans="1:10" ht="23.25" customHeight="1" x14ac:dyDescent="0.15">
      <c r="A26" s="239" t="s">
        <v>70</v>
      </c>
      <c r="B26" s="240"/>
      <c r="C26" s="241"/>
      <c r="D26" s="46">
        <f>Dati!C9/Dati!G22</f>
        <v>13.8</v>
      </c>
      <c r="E26" s="139" t="s">
        <v>71</v>
      </c>
      <c r="F26" s="46">
        <f>D26/Dati!J14</f>
        <v>4.6000000000000005</v>
      </c>
      <c r="G26" s="25"/>
      <c r="H26" s="8"/>
      <c r="I26" s="8"/>
      <c r="J26" s="9"/>
    </row>
    <row r="27" spans="1:10" ht="18" customHeight="1" x14ac:dyDescent="0.15">
      <c r="A27" s="239" t="s">
        <v>72</v>
      </c>
      <c r="B27" s="240"/>
      <c r="C27" s="241"/>
      <c r="D27" s="46">
        <f>D23/D26</f>
        <v>161.33069828722003</v>
      </c>
      <c r="E27" s="139" t="s">
        <v>73</v>
      </c>
      <c r="F27" s="46">
        <f>D27/(Dati!G22/12)</f>
        <v>7.7438735177865619</v>
      </c>
      <c r="G27" s="25"/>
      <c r="H27" s="8"/>
      <c r="I27" s="8"/>
      <c r="J27" s="9"/>
    </row>
    <row r="28" spans="1:10" ht="18" customHeight="1" x14ac:dyDescent="0.15">
      <c r="A28" s="140"/>
      <c r="B28" s="237" t="s">
        <v>74</v>
      </c>
      <c r="C28" s="238"/>
      <c r="D28" s="238"/>
      <c r="E28" s="238"/>
      <c r="F28" s="38"/>
      <c r="G28" s="8"/>
      <c r="H28" s="8"/>
      <c r="I28" s="8"/>
      <c r="J28" s="9"/>
    </row>
    <row r="29" spans="1:10" ht="18" customHeight="1" x14ac:dyDescent="0.15">
      <c r="A29" s="5"/>
      <c r="B29" s="141" t="s">
        <v>75</v>
      </c>
      <c r="C29" s="81"/>
      <c r="D29" s="81"/>
      <c r="E29" s="8"/>
      <c r="F29" s="8"/>
      <c r="G29" s="8"/>
      <c r="H29" s="8"/>
      <c r="I29" s="8"/>
      <c r="J29" s="9"/>
    </row>
    <row r="30" spans="1:10" ht="18" customHeight="1" x14ac:dyDescent="0.15">
      <c r="A30" s="5"/>
      <c r="B30" s="142" t="s">
        <v>76</v>
      </c>
      <c r="C30" s="8"/>
      <c r="D30" s="143">
        <f>D23*D19</f>
        <v>122450</v>
      </c>
      <c r="E30" s="8"/>
      <c r="F30" s="8"/>
      <c r="G30" s="8"/>
      <c r="H30" s="8"/>
      <c r="I30" s="8"/>
      <c r="J30" s="9"/>
    </row>
    <row r="31" spans="1:10" ht="18" customHeight="1" x14ac:dyDescent="0.15">
      <c r="A31" s="5"/>
      <c r="B31" s="142" t="s">
        <v>77</v>
      </c>
      <c r="C31" s="8"/>
      <c r="D31" s="144">
        <f>D18+(D23*E16)</f>
        <v>105478.69565217392</v>
      </c>
      <c r="E31" s="8"/>
      <c r="F31" s="8"/>
      <c r="G31" s="8"/>
      <c r="H31" s="8"/>
      <c r="I31" s="8"/>
      <c r="J31" s="9"/>
    </row>
    <row r="32" spans="1:10" ht="18" customHeight="1" x14ac:dyDescent="0.15">
      <c r="A32" s="5"/>
      <c r="B32" s="142" t="s">
        <v>78</v>
      </c>
      <c r="C32" s="8"/>
      <c r="D32" s="145">
        <f>D30-D31</f>
        <v>16971.304347826081</v>
      </c>
      <c r="E32" s="8"/>
      <c r="F32" s="8"/>
      <c r="G32" s="8"/>
      <c r="H32" s="8"/>
      <c r="I32" s="8"/>
      <c r="J32" s="9"/>
    </row>
    <row r="33" spans="1:10" ht="18" customHeight="1" x14ac:dyDescent="0.15">
      <c r="A33" s="5"/>
      <c r="B33" s="8"/>
      <c r="C33" s="8"/>
      <c r="D33" s="38"/>
      <c r="E33" s="8"/>
      <c r="F33" s="8"/>
      <c r="G33" s="8"/>
      <c r="H33" s="8"/>
      <c r="I33" s="8"/>
      <c r="J33" s="9"/>
    </row>
    <row r="34" spans="1:10" ht="23.25" customHeight="1" x14ac:dyDescent="0.15">
      <c r="A34" s="5"/>
      <c r="B34" s="231" t="s">
        <v>79</v>
      </c>
      <c r="C34" s="232"/>
      <c r="D34" s="146">
        <f>'Prospetto di redditività'!F35/Dati!J14</f>
        <v>157600</v>
      </c>
      <c r="E34" s="8"/>
      <c r="F34" s="8"/>
      <c r="G34" s="8"/>
      <c r="H34" s="8"/>
      <c r="I34" s="8"/>
      <c r="J34" s="9"/>
    </row>
    <row r="35" spans="1:10" ht="27" customHeight="1" x14ac:dyDescent="0.15">
      <c r="A35" s="5"/>
      <c r="B35" s="231" t="s">
        <v>80</v>
      </c>
      <c r="C35" s="232"/>
      <c r="D35" s="147">
        <f>(Dati!C9*Dati!G11)/Dati!J14</f>
        <v>63250</v>
      </c>
      <c r="E35" s="8"/>
      <c r="F35" s="8"/>
      <c r="G35" s="8"/>
      <c r="H35" s="8"/>
      <c r="I35" s="8"/>
      <c r="J35" s="9"/>
    </row>
    <row r="36" spans="1:10" ht="27" customHeight="1" x14ac:dyDescent="0.15">
      <c r="A36" s="5"/>
      <c r="B36" s="137"/>
      <c r="C36" s="8"/>
      <c r="D36" s="8"/>
      <c r="E36" s="8"/>
      <c r="F36" s="8"/>
      <c r="G36" s="8"/>
      <c r="H36" s="8"/>
      <c r="I36" s="8"/>
      <c r="J36" s="9"/>
    </row>
    <row r="37" spans="1:10" ht="27" customHeight="1" x14ac:dyDescent="0.15">
      <c r="A37" s="5"/>
      <c r="B37" s="137"/>
      <c r="C37" s="8"/>
      <c r="D37" s="8"/>
      <c r="E37" s="8"/>
      <c r="F37" s="8"/>
      <c r="G37" s="8"/>
      <c r="H37" s="8"/>
      <c r="I37" s="8"/>
      <c r="J37" s="9"/>
    </row>
    <row r="38" spans="1:10" ht="27" customHeight="1" x14ac:dyDescent="0.15">
      <c r="A38" s="92"/>
      <c r="B38" s="229"/>
      <c r="C38" s="230"/>
      <c r="D38" s="230"/>
      <c r="E38" s="230"/>
      <c r="F38" s="94"/>
      <c r="G38" s="94"/>
      <c r="H38" s="94"/>
      <c r="I38" s="94"/>
      <c r="J38" s="95"/>
    </row>
  </sheetData>
  <mergeCells count="10">
    <mergeCell ref="B38:E38"/>
    <mergeCell ref="E23:F24"/>
    <mergeCell ref="B35:C35"/>
    <mergeCell ref="B34:C34"/>
    <mergeCell ref="B1:E1"/>
    <mergeCell ref="C16:D16"/>
    <mergeCell ref="B28:E28"/>
    <mergeCell ref="A26:C26"/>
    <mergeCell ref="A27:C27"/>
    <mergeCell ref="B11:E11"/>
  </mergeCells>
  <pageMargins left="0.59055100000000005" right="0.59055100000000005" top="0.78740200000000005" bottom="0.78740200000000005" header="0.51181100000000002" footer="0.51181100000000002"/>
  <pageSetup orientation="portrait"/>
  <headerFooter>
    <oddFooter>&amp;C&amp;"Helvetica Neue,Regular"&amp;12&amp;K000000&amp;P</odd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7"/>
  <sheetViews>
    <sheetView showGridLines="0" workbookViewId="0">
      <selection activeCell="H74" sqref="H74"/>
    </sheetView>
  </sheetViews>
  <sheetFormatPr baseColWidth="10" defaultColWidth="9.1640625" defaultRowHeight="12" customHeight="1" x14ac:dyDescent="0.15"/>
  <cols>
    <col min="1" max="1" width="1.83203125" style="1" customWidth="1"/>
    <col min="2" max="2" width="7.5" style="1" customWidth="1"/>
    <col min="3" max="7" width="15.6640625" style="1" customWidth="1"/>
    <col min="8" max="8" width="12.83203125" style="1" customWidth="1"/>
    <col min="9" max="9" width="13.33203125" style="1" customWidth="1"/>
    <col min="10" max="10" width="11.5" style="1" customWidth="1"/>
    <col min="11" max="11" width="7.83203125" style="1" customWidth="1"/>
    <col min="12" max="12" width="8.5" style="1" customWidth="1"/>
    <col min="13" max="13" width="8" style="1" customWidth="1"/>
    <col min="14" max="14" width="9.1640625" style="1" customWidth="1"/>
    <col min="15" max="16384" width="9.1640625" style="1"/>
  </cols>
  <sheetData>
    <row r="1" spans="1:13" ht="84" customHeight="1" x14ac:dyDescent="0.2">
      <c r="A1" s="2"/>
      <c r="B1" s="233" t="s">
        <v>81</v>
      </c>
      <c r="C1" s="234"/>
      <c r="D1" s="234"/>
      <c r="E1" s="234"/>
      <c r="F1" s="234"/>
      <c r="G1" s="234"/>
      <c r="H1" s="3"/>
      <c r="I1" s="3"/>
      <c r="J1" s="3"/>
      <c r="K1" s="3"/>
      <c r="L1" s="3"/>
      <c r="M1" s="4"/>
    </row>
    <row r="2" spans="1:13" ht="12" customHeight="1" x14ac:dyDescent="0.15">
      <c r="A2" s="5"/>
      <c r="B2" s="243"/>
      <c r="C2" s="243"/>
      <c r="D2" s="243"/>
      <c r="E2" s="243"/>
      <c r="F2" s="243"/>
      <c r="G2" s="243"/>
      <c r="H2" s="243"/>
      <c r="I2" s="243"/>
      <c r="J2" s="243"/>
      <c r="K2" s="243"/>
      <c r="L2" s="243"/>
      <c r="M2" s="248"/>
    </row>
    <row r="3" spans="1:13" ht="20.25" customHeight="1" x14ac:dyDescent="0.15">
      <c r="A3" s="5"/>
      <c r="B3" s="148" t="s">
        <v>60</v>
      </c>
      <c r="C3" s="149"/>
      <c r="D3" s="149"/>
      <c r="E3" s="149"/>
      <c r="F3" s="149"/>
      <c r="G3" s="149"/>
      <c r="H3" s="149"/>
      <c r="I3" s="149"/>
      <c r="J3" s="249"/>
      <c r="K3" s="249"/>
      <c r="L3" s="249"/>
      <c r="M3" s="250"/>
    </row>
    <row r="4" spans="1:13" ht="63.75" customHeight="1" x14ac:dyDescent="0.15">
      <c r="A4" s="26"/>
      <c r="B4" s="150" t="s">
        <v>82</v>
      </c>
      <c r="C4" s="151" t="s">
        <v>83</v>
      </c>
      <c r="D4" s="152" t="s">
        <v>84</v>
      </c>
      <c r="E4" s="153" t="s">
        <v>85</v>
      </c>
      <c r="F4" s="154" t="s">
        <v>86</v>
      </c>
      <c r="G4" s="154" t="s">
        <v>87</v>
      </c>
      <c r="H4" s="154" t="s">
        <v>88</v>
      </c>
      <c r="I4" s="154" t="s">
        <v>89</v>
      </c>
      <c r="J4" s="150" t="s">
        <v>90</v>
      </c>
      <c r="K4" s="154" t="s">
        <v>91</v>
      </c>
      <c r="L4" s="154" t="s">
        <v>92</v>
      </c>
      <c r="M4" s="154" t="s">
        <v>93</v>
      </c>
    </row>
    <row r="5" spans="1:13" ht="15" customHeight="1" x14ac:dyDescent="0.15">
      <c r="A5" s="26"/>
      <c r="B5" s="155">
        <v>0</v>
      </c>
      <c r="C5" s="156">
        <f>'Calcolo del B.E.P.'!$C$9</f>
        <v>74600</v>
      </c>
      <c r="D5" s="157">
        <f>'Calcolo del B.E.P.'!$E$16*B5</f>
        <v>0</v>
      </c>
      <c r="E5" s="158">
        <f t="shared" ref="E5:E29" si="0">SUM(C5:D5)</f>
        <v>74600</v>
      </c>
      <c r="F5" s="159">
        <f>'Calcolo del B.E.P.'!$D$19*B5</f>
        <v>0</v>
      </c>
      <c r="G5" s="159">
        <f t="shared" ref="G5:G29" si="1">F5-E5</f>
        <v>-74600</v>
      </c>
      <c r="H5" s="160">
        <f>E5/Dati!$G$22</f>
        <v>298.39999999999998</v>
      </c>
      <c r="I5" s="160">
        <f>(B5*Dati!$G$11)/Dati!$G$22</f>
        <v>0</v>
      </c>
      <c r="J5" s="161">
        <f t="shared" ref="J5:J29" si="2">I5-H5</f>
        <v>-298.39999999999998</v>
      </c>
      <c r="K5" s="162"/>
      <c r="L5" s="163"/>
      <c r="M5" s="164"/>
    </row>
    <row r="6" spans="1:13" ht="15" customHeight="1" x14ac:dyDescent="0.15">
      <c r="A6" s="26"/>
      <c r="B6" s="165">
        <v>400</v>
      </c>
      <c r="C6" s="166">
        <f>'Calcolo del B.E.P.'!$C$9</f>
        <v>74600</v>
      </c>
      <c r="D6" s="167">
        <f>'Calcolo del B.E.P.'!$E$16*B6</f>
        <v>5547.826086956522</v>
      </c>
      <c r="E6" s="168">
        <f t="shared" si="0"/>
        <v>80147.826086956527</v>
      </c>
      <c r="F6" s="169">
        <f>'Calcolo del B.E.P.'!$D$19*B6</f>
        <v>22000</v>
      </c>
      <c r="G6" s="169">
        <f t="shared" si="1"/>
        <v>-58147.826086956527</v>
      </c>
      <c r="H6" s="170">
        <f>E6/Dati!$G$22</f>
        <v>320.59130434782611</v>
      </c>
      <c r="I6" s="170">
        <f>(B6*Dati!$G$11)/Dati!$G$22</f>
        <v>88</v>
      </c>
      <c r="J6" s="171">
        <f t="shared" si="2"/>
        <v>-232.59130434782611</v>
      </c>
      <c r="K6" s="172">
        <f t="shared" ref="K6:K29" si="3">J6/I6</f>
        <v>-2.6430830039525692</v>
      </c>
      <c r="L6" s="173">
        <f>(F6/Dati!$G$11)/Dati!$G$22</f>
        <v>1.6</v>
      </c>
      <c r="M6" s="173">
        <f>(B6/Dati!$G$22)/Dati!$J$14</f>
        <v>0.53333333333333333</v>
      </c>
    </row>
    <row r="7" spans="1:13" ht="15" customHeight="1" x14ac:dyDescent="0.15">
      <c r="A7" s="26"/>
      <c r="B7" s="165">
        <v>700</v>
      </c>
      <c r="C7" s="166">
        <f>'Calcolo del B.E.P.'!$C$9</f>
        <v>74600</v>
      </c>
      <c r="D7" s="167">
        <f>'Calcolo del B.E.P.'!$E$16*B7</f>
        <v>9708.6956521739139</v>
      </c>
      <c r="E7" s="168">
        <f t="shared" si="0"/>
        <v>84308.695652173919</v>
      </c>
      <c r="F7" s="169">
        <f>'Calcolo del B.E.P.'!$D$19*B7</f>
        <v>38500</v>
      </c>
      <c r="G7" s="169">
        <f t="shared" si="1"/>
        <v>-45808.695652173919</v>
      </c>
      <c r="H7" s="169">
        <f>E7/Dati!$G$22</f>
        <v>337.2347826086957</v>
      </c>
      <c r="I7" s="169">
        <f>(B7*Dati!$G$11)/Dati!$G$22</f>
        <v>154</v>
      </c>
      <c r="J7" s="171">
        <f t="shared" si="2"/>
        <v>-183.2347826086957</v>
      </c>
      <c r="K7" s="174">
        <f t="shared" si="3"/>
        <v>-1.1898362507058162</v>
      </c>
      <c r="L7" s="175">
        <f>(F7/Dati!$G$11)/Dati!$G$22</f>
        <v>2.8</v>
      </c>
      <c r="M7" s="175">
        <f>(B7/Dati!$G$22)/Dati!$J$14</f>
        <v>0.93333333333333324</v>
      </c>
    </row>
    <row r="8" spans="1:13" ht="15" customHeight="1" x14ac:dyDescent="0.15">
      <c r="A8" s="26"/>
      <c r="B8" s="165">
        <v>900</v>
      </c>
      <c r="C8" s="166">
        <f>'Calcolo del B.E.P.'!$C$9</f>
        <v>74600</v>
      </c>
      <c r="D8" s="167">
        <f>'Calcolo del B.E.P.'!$E$16*B8</f>
        <v>12482.608695652174</v>
      </c>
      <c r="E8" s="168">
        <f t="shared" si="0"/>
        <v>87082.608695652176</v>
      </c>
      <c r="F8" s="169">
        <f>'Calcolo del B.E.P.'!$D$19*B8</f>
        <v>49500</v>
      </c>
      <c r="G8" s="169">
        <f t="shared" si="1"/>
        <v>-37582.608695652176</v>
      </c>
      <c r="H8" s="169">
        <f>E8/Dati!$G$22</f>
        <v>348.33043478260868</v>
      </c>
      <c r="I8" s="169">
        <f>(B8*Dati!$G$11)/Dati!$G$22</f>
        <v>198</v>
      </c>
      <c r="J8" s="171">
        <f t="shared" si="2"/>
        <v>-150.33043478260868</v>
      </c>
      <c r="K8" s="174">
        <f t="shared" si="3"/>
        <v>-0.75924462011418525</v>
      </c>
      <c r="L8" s="175">
        <f>(F8/Dati!$G$11)/Dati!$G$22</f>
        <v>3.6</v>
      </c>
      <c r="M8" s="175">
        <f>(B8/Dati!$G$22)/Dati!$J$14</f>
        <v>1.2</v>
      </c>
    </row>
    <row r="9" spans="1:13" ht="15" customHeight="1" x14ac:dyDescent="0.15">
      <c r="A9" s="26"/>
      <c r="B9" s="165">
        <v>1100</v>
      </c>
      <c r="C9" s="166">
        <f>'Calcolo del B.E.P.'!$C$9</f>
        <v>74600</v>
      </c>
      <c r="D9" s="167">
        <f>'Calcolo del B.E.P.'!$E$16*B9</f>
        <v>15256.521739130436</v>
      </c>
      <c r="E9" s="168">
        <f t="shared" si="0"/>
        <v>89856.521739130432</v>
      </c>
      <c r="F9" s="169">
        <f>'Calcolo del B.E.P.'!$D$19*B9</f>
        <v>60500</v>
      </c>
      <c r="G9" s="169">
        <f t="shared" si="1"/>
        <v>-29356.521739130432</v>
      </c>
      <c r="H9" s="169">
        <f>E9/Dati!$G$22</f>
        <v>359.42608695652171</v>
      </c>
      <c r="I9" s="169">
        <f>(B9*Dati!$G$11)/Dati!$G$22</f>
        <v>242</v>
      </c>
      <c r="J9" s="171">
        <f t="shared" si="2"/>
        <v>-117.42608695652171</v>
      </c>
      <c r="K9" s="174">
        <f t="shared" si="3"/>
        <v>-0.48523176428314757</v>
      </c>
      <c r="L9" s="175">
        <f>(F9/Dati!$G$11)/Dati!$G$22</f>
        <v>4.4000000000000004</v>
      </c>
      <c r="M9" s="175">
        <f>(B9/Dati!$G$22)/Dati!$J$14</f>
        <v>1.4666666666666668</v>
      </c>
    </row>
    <row r="10" spans="1:13" ht="15" customHeight="1" x14ac:dyDescent="0.15">
      <c r="A10" s="26"/>
      <c r="B10" s="165">
        <v>1300</v>
      </c>
      <c r="C10" s="166">
        <f>'Calcolo del B.E.P.'!$C$9</f>
        <v>74600</v>
      </c>
      <c r="D10" s="167">
        <f>'Calcolo del B.E.P.'!$E$16*B10</f>
        <v>18030.434782608696</v>
      </c>
      <c r="E10" s="168">
        <f t="shared" si="0"/>
        <v>92630.434782608703</v>
      </c>
      <c r="F10" s="169">
        <f>'Calcolo del B.E.P.'!$D$19*B10</f>
        <v>71500</v>
      </c>
      <c r="G10" s="169">
        <f t="shared" si="1"/>
        <v>-21130.434782608703</v>
      </c>
      <c r="H10" s="169">
        <f>E10/Dati!$G$22</f>
        <v>370.52173913043481</v>
      </c>
      <c r="I10" s="169">
        <f>(B10*Dati!$G$11)/Dati!$G$22</f>
        <v>286</v>
      </c>
      <c r="J10" s="171">
        <f t="shared" si="2"/>
        <v>-84.52173913043481</v>
      </c>
      <c r="K10" s="174">
        <f t="shared" si="3"/>
        <v>-0.29553055640012171</v>
      </c>
      <c r="L10" s="175">
        <f>(F10/Dati!$G$11)/Dati!$G$22</f>
        <v>5.2</v>
      </c>
      <c r="M10" s="175">
        <f>(B10/Dati!$G$22)/Dati!$J$14</f>
        <v>1.7333333333333334</v>
      </c>
    </row>
    <row r="11" spans="1:13" ht="15" customHeight="1" x14ac:dyDescent="0.15">
      <c r="A11" s="26"/>
      <c r="B11" s="165">
        <v>1500</v>
      </c>
      <c r="C11" s="166">
        <f>'Calcolo del B.E.P.'!$C$9</f>
        <v>74600</v>
      </c>
      <c r="D11" s="167">
        <f>'Calcolo del B.E.P.'!$E$16*B11</f>
        <v>20804.347826086956</v>
      </c>
      <c r="E11" s="168">
        <f t="shared" si="0"/>
        <v>95404.34782608696</v>
      </c>
      <c r="F11" s="169">
        <f>'Calcolo del B.E.P.'!$D$19*B11</f>
        <v>82500</v>
      </c>
      <c r="G11" s="169">
        <f t="shared" si="1"/>
        <v>-12904.34782608696</v>
      </c>
      <c r="H11" s="169">
        <f>E11/Dati!$G$22</f>
        <v>381.61739130434785</v>
      </c>
      <c r="I11" s="169">
        <f>(B11*Dati!$G$11)/Dati!$G$22</f>
        <v>330</v>
      </c>
      <c r="J11" s="171">
        <f t="shared" si="2"/>
        <v>-51.617391304347848</v>
      </c>
      <c r="K11" s="174">
        <f t="shared" si="3"/>
        <v>-0.15641633728590257</v>
      </c>
      <c r="L11" s="175">
        <f>(F11/Dati!$G$11)/Dati!$G$22</f>
        <v>6</v>
      </c>
      <c r="M11" s="175">
        <f>(B11/Dati!$G$22)/Dati!$J$14</f>
        <v>2</v>
      </c>
    </row>
    <row r="12" spans="1:13" ht="15" customHeight="1" x14ac:dyDescent="0.15">
      <c r="A12" s="26"/>
      <c r="B12" s="165">
        <v>1800</v>
      </c>
      <c r="C12" s="166">
        <f>'Calcolo del B.E.P.'!$C$9</f>
        <v>74600</v>
      </c>
      <c r="D12" s="167">
        <f>'Calcolo del B.E.P.'!$E$16*B12</f>
        <v>24965.217391304348</v>
      </c>
      <c r="E12" s="168">
        <f t="shared" si="0"/>
        <v>99565.217391304352</v>
      </c>
      <c r="F12" s="169">
        <f>'Calcolo del B.E.P.'!$D$19*B12</f>
        <v>99000</v>
      </c>
      <c r="G12" s="169">
        <f t="shared" si="1"/>
        <v>-565.21739130435162</v>
      </c>
      <c r="H12" s="169">
        <f>E12/Dati!$G$22</f>
        <v>398.26086956521743</v>
      </c>
      <c r="I12" s="169">
        <f>(B12*Dati!$G$11)/Dati!$G$22</f>
        <v>396</v>
      </c>
      <c r="J12" s="171">
        <f t="shared" si="2"/>
        <v>-2.2608695652174333</v>
      </c>
      <c r="K12" s="174">
        <f t="shared" si="3"/>
        <v>-5.7092665788319027E-3</v>
      </c>
      <c r="L12" s="175">
        <f>(F12/Dati!$G$11)/Dati!$G$22</f>
        <v>7.2</v>
      </c>
      <c r="M12" s="175">
        <f>(B12/Dati!$G$22)/Dati!$J$14</f>
        <v>2.4</v>
      </c>
    </row>
    <row r="13" spans="1:13" ht="15" customHeight="1" x14ac:dyDescent="0.15">
      <c r="A13" s="26"/>
      <c r="B13" s="165">
        <v>2000</v>
      </c>
      <c r="C13" s="166">
        <f>'Calcolo del B.E.P.'!$C$9</f>
        <v>74600</v>
      </c>
      <c r="D13" s="167">
        <f>'Calcolo del B.E.P.'!$E$16*B13</f>
        <v>27739.130434782608</v>
      </c>
      <c r="E13" s="168">
        <f t="shared" si="0"/>
        <v>102339.13043478261</v>
      </c>
      <c r="F13" s="169">
        <f>'Calcolo del B.E.P.'!$D$19*B13</f>
        <v>110000</v>
      </c>
      <c r="G13" s="169">
        <f t="shared" si="1"/>
        <v>7660.8695652173919</v>
      </c>
      <c r="H13" s="169">
        <f>E13/Dati!$G$22</f>
        <v>409.35652173913041</v>
      </c>
      <c r="I13" s="169">
        <f>(B13*Dati!$G$11)/Dati!$G$22</f>
        <v>440</v>
      </c>
      <c r="J13" s="171">
        <f t="shared" si="2"/>
        <v>30.643478260869585</v>
      </c>
      <c r="K13" s="174">
        <f t="shared" si="3"/>
        <v>6.9644268774703602E-2</v>
      </c>
      <c r="L13" s="175">
        <f>(F13/Dati!$G$11)/Dati!$G$22</f>
        <v>8</v>
      </c>
      <c r="M13" s="175">
        <f>(B13/Dati!$G$22)/Dati!$J$14</f>
        <v>2.6666666666666665</v>
      </c>
    </row>
    <row r="14" spans="1:13" ht="15" customHeight="1" x14ac:dyDescent="0.15">
      <c r="A14" s="26"/>
      <c r="B14" s="165">
        <v>2200</v>
      </c>
      <c r="C14" s="166">
        <f>'Calcolo del B.E.P.'!$C$9</f>
        <v>74600</v>
      </c>
      <c r="D14" s="167">
        <f>'Calcolo del B.E.P.'!$E$16*B14</f>
        <v>30513.043478260872</v>
      </c>
      <c r="E14" s="168">
        <f t="shared" si="0"/>
        <v>105113.04347826086</v>
      </c>
      <c r="F14" s="169">
        <f>'Calcolo del B.E.P.'!$D$19*B14</f>
        <v>121000</v>
      </c>
      <c r="G14" s="169">
        <f t="shared" si="1"/>
        <v>15886.956521739135</v>
      </c>
      <c r="H14" s="169">
        <f>E14/Dati!$G$22</f>
        <v>420.45217391304345</v>
      </c>
      <c r="I14" s="169">
        <f>(B14*Dati!$G$11)/Dati!$G$22</f>
        <v>484</v>
      </c>
      <c r="J14" s="171">
        <f t="shared" si="2"/>
        <v>63.547826086956547</v>
      </c>
      <c r="K14" s="174">
        <f t="shared" si="3"/>
        <v>0.13129716133668709</v>
      </c>
      <c r="L14" s="175">
        <f>(F14/Dati!$G$11)/Dati!$G$22</f>
        <v>8.8000000000000007</v>
      </c>
      <c r="M14" s="175">
        <f>(B14/Dati!$G$22)/Dati!$J$14</f>
        <v>2.9333333333333336</v>
      </c>
    </row>
    <row r="15" spans="1:13" ht="15" customHeight="1" x14ac:dyDescent="0.15">
      <c r="A15" s="26"/>
      <c r="B15" s="165">
        <v>2400</v>
      </c>
      <c r="C15" s="166">
        <f>'Calcolo del B.E.P.'!$C$9</f>
        <v>74600</v>
      </c>
      <c r="D15" s="167">
        <f>'Calcolo del B.E.P.'!$E$16*B15</f>
        <v>33286.956521739128</v>
      </c>
      <c r="E15" s="168">
        <f t="shared" si="0"/>
        <v>107886.95652173914</v>
      </c>
      <c r="F15" s="169">
        <f>'Calcolo del B.E.P.'!$D$19*B15</f>
        <v>132000</v>
      </c>
      <c r="G15" s="169">
        <f t="shared" si="1"/>
        <v>24113.043478260865</v>
      </c>
      <c r="H15" s="169">
        <f>E15/Dati!$G$22</f>
        <v>431.54782608695655</v>
      </c>
      <c r="I15" s="169">
        <f>(B15*Dati!$G$11)/Dati!$G$22</f>
        <v>528</v>
      </c>
      <c r="J15" s="171">
        <f t="shared" si="2"/>
        <v>96.452173913043453</v>
      </c>
      <c r="K15" s="174">
        <f t="shared" si="3"/>
        <v>0.18267457180500654</v>
      </c>
      <c r="L15" s="175">
        <f>(F15/Dati!$G$11)/Dati!$G$22</f>
        <v>9.6</v>
      </c>
      <c r="M15" s="175">
        <f>(B15/Dati!$G$22)/Dati!$J$14</f>
        <v>3.1999999999999997</v>
      </c>
    </row>
    <row r="16" spans="1:13" ht="15" customHeight="1" x14ac:dyDescent="0.15">
      <c r="A16" s="26"/>
      <c r="B16" s="165">
        <v>2600</v>
      </c>
      <c r="C16" s="166">
        <f>'Calcolo del B.E.P.'!$C$9</f>
        <v>74600</v>
      </c>
      <c r="D16" s="167">
        <f>'Calcolo del B.E.P.'!$E$16*B16</f>
        <v>36060.869565217392</v>
      </c>
      <c r="E16" s="168">
        <f t="shared" si="0"/>
        <v>110660.86956521739</v>
      </c>
      <c r="F16" s="169">
        <f>'Calcolo del B.E.P.'!$D$19*B16</f>
        <v>143000</v>
      </c>
      <c r="G16" s="169">
        <f t="shared" si="1"/>
        <v>32339.130434782608</v>
      </c>
      <c r="H16" s="169">
        <f>E16/Dati!$G$22</f>
        <v>442.64347826086959</v>
      </c>
      <c r="I16" s="169">
        <f>(B16*Dati!$G$11)/Dati!$G$22</f>
        <v>572</v>
      </c>
      <c r="J16" s="171">
        <f t="shared" si="2"/>
        <v>129.35652173913041</v>
      </c>
      <c r="K16" s="174">
        <f t="shared" si="3"/>
        <v>0.22614776527820002</v>
      </c>
      <c r="L16" s="175">
        <f>(F16/Dati!$G$11)/Dati!$G$22</f>
        <v>10.4</v>
      </c>
      <c r="M16" s="175">
        <f>(B16/Dati!$G$22)/Dati!$J$14</f>
        <v>3.4666666666666668</v>
      </c>
    </row>
    <row r="17" spans="1:13" ht="15" customHeight="1" x14ac:dyDescent="0.15">
      <c r="A17" s="26"/>
      <c r="B17" s="165">
        <v>2800</v>
      </c>
      <c r="C17" s="166">
        <f>'Calcolo del B.E.P.'!$C$9</f>
        <v>74600</v>
      </c>
      <c r="D17" s="167">
        <f>'Calcolo del B.E.P.'!$E$16*B17</f>
        <v>38834.782608695656</v>
      </c>
      <c r="E17" s="168">
        <f t="shared" si="0"/>
        <v>113434.78260869565</v>
      </c>
      <c r="F17" s="169">
        <f>'Calcolo del B.E.P.'!$D$19*B17</f>
        <v>154000</v>
      </c>
      <c r="G17" s="169">
        <f t="shared" si="1"/>
        <v>40565.217391304352</v>
      </c>
      <c r="H17" s="169">
        <f>E17/Dati!$G$22</f>
        <v>453.73913043478257</v>
      </c>
      <c r="I17" s="169">
        <f>(B17*Dati!$G$11)/Dati!$G$22</f>
        <v>616</v>
      </c>
      <c r="J17" s="171">
        <f t="shared" si="2"/>
        <v>162.26086956521743</v>
      </c>
      <c r="K17" s="174">
        <f t="shared" si="3"/>
        <v>0.2634105025409374</v>
      </c>
      <c r="L17" s="175">
        <f>(F17/Dati!$G$11)/Dati!$G$22</f>
        <v>11.2</v>
      </c>
      <c r="M17" s="175">
        <f>(B17/Dati!$G$22)/Dati!$J$14</f>
        <v>3.7333333333333329</v>
      </c>
    </row>
    <row r="18" spans="1:13" ht="15" customHeight="1" x14ac:dyDescent="0.15">
      <c r="A18" s="26"/>
      <c r="B18" s="165">
        <v>3000</v>
      </c>
      <c r="C18" s="166">
        <f>'Calcolo del B.E.P.'!$C$9</f>
        <v>74600</v>
      </c>
      <c r="D18" s="167">
        <f>'Calcolo del B.E.P.'!$E$16*B18</f>
        <v>41608.695652173912</v>
      </c>
      <c r="E18" s="168">
        <f t="shared" si="0"/>
        <v>116208.69565217392</v>
      </c>
      <c r="F18" s="169">
        <f>'Calcolo del B.E.P.'!$D$19*B18</f>
        <v>165000</v>
      </c>
      <c r="G18" s="169">
        <f t="shared" si="1"/>
        <v>48791.304347826081</v>
      </c>
      <c r="H18" s="169">
        <f>E18/Dati!$G$22</f>
        <v>464.83478260869566</v>
      </c>
      <c r="I18" s="169">
        <f>(B18*Dati!$G$11)/Dati!$G$22</f>
        <v>660</v>
      </c>
      <c r="J18" s="171">
        <f t="shared" si="2"/>
        <v>195.16521739130434</v>
      </c>
      <c r="K18" s="174">
        <f t="shared" si="3"/>
        <v>0.29570487483530961</v>
      </c>
      <c r="L18" s="175">
        <f>(F18/Dati!$G$11)/Dati!$G$22</f>
        <v>12</v>
      </c>
      <c r="M18" s="175">
        <f>(B18/Dati!$G$22)/Dati!$J$14</f>
        <v>4</v>
      </c>
    </row>
    <row r="19" spans="1:13" ht="15" customHeight="1" x14ac:dyDescent="0.15">
      <c r="A19" s="26"/>
      <c r="B19" s="165">
        <v>3200</v>
      </c>
      <c r="C19" s="166">
        <f>'Calcolo del B.E.P.'!$C$9</f>
        <v>74600</v>
      </c>
      <c r="D19" s="167">
        <f>'Calcolo del B.E.P.'!$E$16*B19</f>
        <v>44382.608695652176</v>
      </c>
      <c r="E19" s="168">
        <f t="shared" si="0"/>
        <v>118982.60869565218</v>
      </c>
      <c r="F19" s="169">
        <f>'Calcolo del B.E.P.'!$D$19*B19</f>
        <v>176000</v>
      </c>
      <c r="G19" s="169">
        <f t="shared" si="1"/>
        <v>57017.391304347824</v>
      </c>
      <c r="H19" s="169">
        <f>E19/Dati!$G$22</f>
        <v>475.9304347826087</v>
      </c>
      <c r="I19" s="169">
        <f>(B19*Dati!$G$11)/Dati!$G$22</f>
        <v>704</v>
      </c>
      <c r="J19" s="171">
        <f t="shared" si="2"/>
        <v>228.0695652173913</v>
      </c>
      <c r="K19" s="174">
        <f t="shared" si="3"/>
        <v>0.32396245059288536</v>
      </c>
      <c r="L19" s="175">
        <f>(F19/Dati!$G$11)/Dati!$G$22</f>
        <v>12.8</v>
      </c>
      <c r="M19" s="175">
        <f>(B19/Dati!$G$22)/Dati!$J$14</f>
        <v>4.2666666666666666</v>
      </c>
    </row>
    <row r="20" spans="1:13" ht="15" customHeight="1" x14ac:dyDescent="0.15">
      <c r="A20" s="26"/>
      <c r="B20" s="165">
        <v>3400</v>
      </c>
      <c r="C20" s="166">
        <f>'Calcolo del B.E.P.'!$C$9</f>
        <v>74600</v>
      </c>
      <c r="D20" s="167">
        <f>'Calcolo del B.E.P.'!$E$16*B20</f>
        <v>47156.521739130432</v>
      </c>
      <c r="E20" s="168">
        <f t="shared" si="0"/>
        <v>121756.52173913043</v>
      </c>
      <c r="F20" s="169">
        <f>'Calcolo del B.E.P.'!$D$19*B20</f>
        <v>187000</v>
      </c>
      <c r="G20" s="169">
        <f t="shared" si="1"/>
        <v>65243.478260869568</v>
      </c>
      <c r="H20" s="169">
        <f>E20/Dati!$G$22</f>
        <v>487.02608695652174</v>
      </c>
      <c r="I20" s="169">
        <f>(B20*Dati!$G$11)/Dati!$G$22</f>
        <v>748</v>
      </c>
      <c r="J20" s="171">
        <f t="shared" si="2"/>
        <v>260.97391304347826</v>
      </c>
      <c r="K20" s="174">
        <f t="shared" si="3"/>
        <v>0.3488956056730993</v>
      </c>
      <c r="L20" s="175">
        <f>(F20/Dati!$G$11)/Dati!$G$22</f>
        <v>13.6</v>
      </c>
      <c r="M20" s="175">
        <f>(B20/Dati!$G$22)/Dati!$J$14</f>
        <v>4.5333333333333332</v>
      </c>
    </row>
    <row r="21" spans="1:13" ht="15" customHeight="1" x14ac:dyDescent="0.15">
      <c r="A21" s="26"/>
      <c r="B21" s="165">
        <v>3600</v>
      </c>
      <c r="C21" s="166">
        <f>'Calcolo del B.E.P.'!$C$9</f>
        <v>74600</v>
      </c>
      <c r="D21" s="167">
        <f>'Calcolo del B.E.P.'!$E$16*B21</f>
        <v>49930.434782608696</v>
      </c>
      <c r="E21" s="168">
        <f t="shared" si="0"/>
        <v>124530.4347826087</v>
      </c>
      <c r="F21" s="169">
        <f>'Calcolo del B.E.P.'!$D$19*B21</f>
        <v>198000</v>
      </c>
      <c r="G21" s="169">
        <f t="shared" si="1"/>
        <v>73469.565217391297</v>
      </c>
      <c r="H21" s="169">
        <f>E21/Dati!$G$22</f>
        <v>498.12173913043483</v>
      </c>
      <c r="I21" s="169">
        <f>(B21*Dati!$G$11)/Dati!$G$22</f>
        <v>792</v>
      </c>
      <c r="J21" s="171">
        <f t="shared" si="2"/>
        <v>293.87826086956517</v>
      </c>
      <c r="K21" s="174">
        <f t="shared" si="3"/>
        <v>0.37105841018884489</v>
      </c>
      <c r="L21" s="175">
        <f>(F21/Dati!$G$11)/Dati!$G$22</f>
        <v>14.4</v>
      </c>
      <c r="M21" s="175">
        <f>(B21/Dati!$G$22)/Dati!$J$14</f>
        <v>4.8</v>
      </c>
    </row>
    <row r="22" spans="1:13" ht="15" customHeight="1" x14ac:dyDescent="0.15">
      <c r="A22" s="26"/>
      <c r="B22" s="165">
        <v>3800</v>
      </c>
      <c r="C22" s="166">
        <f>'Calcolo del B.E.P.'!$C$9</f>
        <v>74600</v>
      </c>
      <c r="D22" s="167">
        <f>'Calcolo del B.E.P.'!$E$16*B22</f>
        <v>52704.34782608696</v>
      </c>
      <c r="E22" s="168">
        <f t="shared" si="0"/>
        <v>127304.34782608696</v>
      </c>
      <c r="F22" s="169">
        <f>'Calcolo del B.E.P.'!$D$19*B22</f>
        <v>209000</v>
      </c>
      <c r="G22" s="169">
        <f t="shared" si="1"/>
        <v>81695.65217391304</v>
      </c>
      <c r="H22" s="169">
        <f>E22/Dati!$G$22</f>
        <v>509.21739130434781</v>
      </c>
      <c r="I22" s="169">
        <f>(B22*Dati!$G$11)/Dati!$G$22</f>
        <v>836</v>
      </c>
      <c r="J22" s="171">
        <f t="shared" si="2"/>
        <v>326.78260869565219</v>
      </c>
      <c r="K22" s="174">
        <f t="shared" si="3"/>
        <v>0.39088828791345953</v>
      </c>
      <c r="L22" s="175">
        <f>(F22/Dati!$G$11)/Dati!$G$22</f>
        <v>15.2</v>
      </c>
      <c r="M22" s="175">
        <f>(B22/Dati!$G$22)/Dati!$J$14</f>
        <v>5.0666666666666664</v>
      </c>
    </row>
    <row r="23" spans="1:13" ht="15" customHeight="1" x14ac:dyDescent="0.15">
      <c r="A23" s="26"/>
      <c r="B23" s="165">
        <v>4000</v>
      </c>
      <c r="C23" s="166">
        <f>'Calcolo del B.E.P.'!$C$9</f>
        <v>74600</v>
      </c>
      <c r="D23" s="167">
        <f>'Calcolo del B.E.P.'!$E$16*B23</f>
        <v>55478.260869565216</v>
      </c>
      <c r="E23" s="168">
        <f t="shared" si="0"/>
        <v>130078.26086956522</v>
      </c>
      <c r="F23" s="169">
        <f>'Calcolo del B.E.P.'!$D$19*B23</f>
        <v>220000</v>
      </c>
      <c r="G23" s="169">
        <f t="shared" si="1"/>
        <v>89921.739130434784</v>
      </c>
      <c r="H23" s="169">
        <f>E23/Dati!$G$22</f>
        <v>520.31304347826085</v>
      </c>
      <c r="I23" s="169">
        <f>(B23*Dati!$G$11)/Dati!$G$22</f>
        <v>880</v>
      </c>
      <c r="J23" s="171">
        <f t="shared" si="2"/>
        <v>359.68695652173915</v>
      </c>
      <c r="K23" s="174">
        <f t="shared" si="3"/>
        <v>0.40873517786561264</v>
      </c>
      <c r="L23" s="175">
        <f>(F23/Dati!$G$11)/Dati!$G$22</f>
        <v>16</v>
      </c>
      <c r="M23" s="175">
        <f>(B23/Dati!$G$22)/Dati!$J$14</f>
        <v>5.333333333333333</v>
      </c>
    </row>
    <row r="24" spans="1:13" ht="15" customHeight="1" x14ac:dyDescent="0.15">
      <c r="A24" s="26"/>
      <c r="B24" s="165">
        <v>4200</v>
      </c>
      <c r="C24" s="166">
        <f>'Calcolo del B.E.P.'!$C$9</f>
        <v>74600</v>
      </c>
      <c r="D24" s="167">
        <f>'Calcolo del B.E.P.'!$E$16*B24</f>
        <v>58252.17391304348</v>
      </c>
      <c r="E24" s="168">
        <f t="shared" si="0"/>
        <v>132852.17391304349</v>
      </c>
      <c r="F24" s="169">
        <f>'Calcolo del B.E.P.'!$D$19*B24</f>
        <v>231000</v>
      </c>
      <c r="G24" s="169">
        <f t="shared" si="1"/>
        <v>98147.826086956513</v>
      </c>
      <c r="H24" s="169">
        <f>E24/Dati!$G$22</f>
        <v>531.40869565217395</v>
      </c>
      <c r="I24" s="169">
        <f>(B24*Dati!$G$11)/Dati!$G$22</f>
        <v>924</v>
      </c>
      <c r="J24" s="171">
        <f t="shared" si="2"/>
        <v>392.59130434782605</v>
      </c>
      <c r="K24" s="174">
        <f t="shared" si="3"/>
        <v>0.42488236401279877</v>
      </c>
      <c r="L24" s="175">
        <f>(F24/Dati!$G$11)/Dati!$G$22</f>
        <v>16.8</v>
      </c>
      <c r="M24" s="175">
        <f>(B24/Dati!$G$22)/Dati!$J$14</f>
        <v>5.6000000000000005</v>
      </c>
    </row>
    <row r="25" spans="1:13" ht="15" customHeight="1" x14ac:dyDescent="0.15">
      <c r="A25" s="26"/>
      <c r="B25" s="165">
        <v>4400</v>
      </c>
      <c r="C25" s="166">
        <f>'Calcolo del B.E.P.'!$C$9</f>
        <v>74600</v>
      </c>
      <c r="D25" s="167">
        <f>'Calcolo del B.E.P.'!$E$16*B25</f>
        <v>61026.086956521744</v>
      </c>
      <c r="E25" s="168">
        <f t="shared" si="0"/>
        <v>135626.08695652173</v>
      </c>
      <c r="F25" s="169">
        <f>'Calcolo del B.E.P.'!$D$19*B25</f>
        <v>242000</v>
      </c>
      <c r="G25" s="169">
        <f t="shared" si="1"/>
        <v>106373.91304347827</v>
      </c>
      <c r="H25" s="176">
        <f>E25/Dati!$G$22</f>
        <v>542.50434782608693</v>
      </c>
      <c r="I25" s="176">
        <f>(B25*Dati!$G$11)/Dati!$G$22</f>
        <v>968</v>
      </c>
      <c r="J25" s="177">
        <f t="shared" si="2"/>
        <v>425.49565217391307</v>
      </c>
      <c r="K25" s="178">
        <f t="shared" si="3"/>
        <v>0.43956162414660443</v>
      </c>
      <c r="L25" s="179">
        <f>(F25/Dati!$G$11)/Dati!$G$22</f>
        <v>17.600000000000001</v>
      </c>
      <c r="M25" s="179">
        <f>(B25/Dati!$G$22)/Dati!$J$14</f>
        <v>5.8666666666666671</v>
      </c>
    </row>
    <row r="26" spans="1:13" ht="15" customHeight="1" x14ac:dyDescent="0.15">
      <c r="A26" s="26"/>
      <c r="B26" s="165">
        <v>4600</v>
      </c>
      <c r="C26" s="166">
        <f>'Calcolo del B.E.P.'!$C$9</f>
        <v>74600</v>
      </c>
      <c r="D26" s="167">
        <f>'Calcolo del B.E.P.'!$E$16*B26</f>
        <v>63800</v>
      </c>
      <c r="E26" s="168">
        <f t="shared" si="0"/>
        <v>138400</v>
      </c>
      <c r="F26" s="169">
        <f>'Calcolo del B.E.P.'!$D$19*B26</f>
        <v>253000</v>
      </c>
      <c r="G26" s="169">
        <f t="shared" si="1"/>
        <v>114600</v>
      </c>
      <c r="H26" s="159">
        <f>E26/Dati!$G$22</f>
        <v>553.6</v>
      </c>
      <c r="I26" s="159">
        <f>(B26*Dati!$G$11)/Dati!$G$22</f>
        <v>1012</v>
      </c>
      <c r="J26" s="161">
        <f t="shared" si="2"/>
        <v>458.4</v>
      </c>
      <c r="K26" s="172">
        <f t="shared" si="3"/>
        <v>0.45296442687747035</v>
      </c>
      <c r="L26" s="173">
        <f>(F26/Dati!$G$11)/Dati!$G$22</f>
        <v>18.399999999999999</v>
      </c>
      <c r="M26" s="173">
        <f>(B26/Dati!$G$22)/Dati!$J$14</f>
        <v>6.1333333333333329</v>
      </c>
    </row>
    <row r="27" spans="1:13" ht="15" customHeight="1" x14ac:dyDescent="0.15">
      <c r="A27" s="26"/>
      <c r="B27" s="165">
        <v>4800</v>
      </c>
      <c r="C27" s="166">
        <f>'Calcolo del B.E.P.'!$C$9</f>
        <v>74600</v>
      </c>
      <c r="D27" s="167">
        <f>'Calcolo del B.E.P.'!$E$16*B27</f>
        <v>66573.913043478256</v>
      </c>
      <c r="E27" s="168">
        <f t="shared" si="0"/>
        <v>141173.91304347827</v>
      </c>
      <c r="F27" s="169">
        <f>'Calcolo del B.E.P.'!$D$19*B27</f>
        <v>264000</v>
      </c>
      <c r="G27" s="169">
        <f t="shared" si="1"/>
        <v>122826.08695652173</v>
      </c>
      <c r="H27" s="176">
        <f>E27/Dati!$G$22</f>
        <v>564.69565217391312</v>
      </c>
      <c r="I27" s="176">
        <f>(B27*Dati!$G$11)/Dati!$G$22</f>
        <v>1056</v>
      </c>
      <c r="J27" s="177">
        <f t="shared" si="2"/>
        <v>491.30434782608688</v>
      </c>
      <c r="K27" s="178">
        <f t="shared" si="3"/>
        <v>0.4652503293807641</v>
      </c>
      <c r="L27" s="179">
        <f>(F27/Dati!$G$11)/Dati!$G$22</f>
        <v>19.2</v>
      </c>
      <c r="M27" s="179">
        <f>(B27/Dati!$G$22)/Dati!$J$14</f>
        <v>6.3999999999999995</v>
      </c>
    </row>
    <row r="28" spans="1:13" ht="15" customHeight="1" x14ac:dyDescent="0.15">
      <c r="A28" s="26"/>
      <c r="B28" s="165">
        <v>5000</v>
      </c>
      <c r="C28" s="166">
        <f>'Calcolo del B.E.P.'!$C$9</f>
        <v>74600</v>
      </c>
      <c r="D28" s="167">
        <f>'Calcolo del B.E.P.'!$E$16*B28</f>
        <v>69347.826086956527</v>
      </c>
      <c r="E28" s="168">
        <f t="shared" si="0"/>
        <v>143947.82608695654</v>
      </c>
      <c r="F28" s="169">
        <f>'Calcolo del B.E.P.'!$D$19*B28</f>
        <v>275000</v>
      </c>
      <c r="G28" s="169">
        <f t="shared" si="1"/>
        <v>131052.17391304346</v>
      </c>
      <c r="H28" s="180">
        <f>E28/Dati!$G$22</f>
        <v>575.79130434782621</v>
      </c>
      <c r="I28" s="180">
        <f>(B28*Dati!$G$11)/Dati!$G$22</f>
        <v>1100</v>
      </c>
      <c r="J28" s="181">
        <f t="shared" si="2"/>
        <v>524.20869565217379</v>
      </c>
      <c r="K28" s="182">
        <f t="shared" si="3"/>
        <v>0.47655335968379436</v>
      </c>
      <c r="L28" s="183">
        <f>(F28/Dati!$G$11)/Dati!$G$22</f>
        <v>20</v>
      </c>
      <c r="M28" s="183">
        <f>(B28/Dati!$G$22)/Dati!$J$14</f>
        <v>6.666666666666667</v>
      </c>
    </row>
    <row r="29" spans="1:13" ht="15" customHeight="1" x14ac:dyDescent="0.15">
      <c r="A29" s="26"/>
      <c r="B29" s="184">
        <v>6000</v>
      </c>
      <c r="C29" s="166">
        <f>'Calcolo del B.E.P.'!$C$9</f>
        <v>74600</v>
      </c>
      <c r="D29" s="167">
        <f>'Calcolo del B.E.P.'!$E$16*B29</f>
        <v>83217.391304347824</v>
      </c>
      <c r="E29" s="185">
        <f t="shared" si="0"/>
        <v>157817.39130434784</v>
      </c>
      <c r="F29" s="169">
        <f>'Calcolo del B.E.P.'!$D$19*B29</f>
        <v>330000</v>
      </c>
      <c r="G29" s="176">
        <f t="shared" si="1"/>
        <v>172182.60869565216</v>
      </c>
      <c r="H29" s="180">
        <f>E29/Dati!$G$22</f>
        <v>631.26956521739135</v>
      </c>
      <c r="I29" s="180">
        <f>(B29*Dati!$G$11)/Dati!$G$22</f>
        <v>1320</v>
      </c>
      <c r="J29" s="181">
        <f t="shared" si="2"/>
        <v>688.73043478260865</v>
      </c>
      <c r="K29" s="182">
        <f t="shared" si="3"/>
        <v>0.52176548089591568</v>
      </c>
      <c r="L29" s="183">
        <f>(F29/Dati!$G$11)/Dati!$G$22</f>
        <v>24</v>
      </c>
      <c r="M29" s="183">
        <f>(B29/Dati!$G$22)/Dati!$J$14</f>
        <v>8</v>
      </c>
    </row>
    <row r="30" spans="1:13" ht="15" customHeight="1" x14ac:dyDescent="0.15">
      <c r="A30" s="5"/>
      <c r="B30" s="38"/>
      <c r="C30" s="135"/>
      <c r="D30" s="135"/>
      <c r="E30" s="38"/>
      <c r="F30" s="135"/>
      <c r="G30" s="38"/>
      <c r="H30" s="38"/>
      <c r="I30" s="38"/>
      <c r="J30" s="38"/>
      <c r="K30" s="38"/>
      <c r="L30" s="38"/>
      <c r="M30" s="186"/>
    </row>
    <row r="31" spans="1:13" ht="15" customHeight="1" x14ac:dyDescent="0.15">
      <c r="A31" s="5"/>
      <c r="B31" s="8"/>
      <c r="C31" s="8"/>
      <c r="D31" s="8"/>
      <c r="E31" s="8"/>
      <c r="F31" s="8"/>
      <c r="G31" s="8"/>
      <c r="H31" s="8"/>
      <c r="I31" s="8"/>
      <c r="J31" s="8"/>
      <c r="K31" s="8"/>
      <c r="L31" s="8"/>
      <c r="M31" s="9"/>
    </row>
    <row r="32" spans="1:13" ht="15" customHeight="1" x14ac:dyDescent="0.2">
      <c r="A32" s="5"/>
      <c r="B32" s="246" t="s">
        <v>94</v>
      </c>
      <c r="C32" s="247"/>
      <c r="D32" s="247"/>
      <c r="E32" s="247"/>
      <c r="F32" s="247"/>
      <c r="G32" s="247"/>
      <c r="H32" s="247"/>
      <c r="I32" s="247"/>
      <c r="J32" s="247"/>
      <c r="K32" s="8"/>
      <c r="L32" s="8"/>
      <c r="M32" s="9"/>
    </row>
    <row r="33" spans="1:13" ht="15" customHeight="1" x14ac:dyDescent="0.2">
      <c r="A33" s="5"/>
      <c r="B33" s="187"/>
      <c r="C33" s="187"/>
      <c r="D33" s="187"/>
      <c r="E33" s="187"/>
      <c r="F33" s="187"/>
      <c r="G33" s="187"/>
      <c r="H33" s="44"/>
      <c r="I33" s="44"/>
      <c r="J33" s="44"/>
      <c r="K33" s="44"/>
      <c r="L33" s="44"/>
      <c r="M33" s="188"/>
    </row>
    <row r="34" spans="1:13" ht="77.25" customHeight="1" x14ac:dyDescent="0.15">
      <c r="A34" s="26"/>
      <c r="B34" s="189" t="s">
        <v>95</v>
      </c>
      <c r="C34" s="151" t="s">
        <v>83</v>
      </c>
      <c r="D34" s="152" t="s">
        <v>84</v>
      </c>
      <c r="E34" s="153" t="s">
        <v>85</v>
      </c>
      <c r="F34" s="154" t="s">
        <v>86</v>
      </c>
      <c r="G34" s="154" t="s">
        <v>87</v>
      </c>
      <c r="H34" s="150" t="s">
        <v>96</v>
      </c>
      <c r="I34" s="150" t="s">
        <v>97</v>
      </c>
      <c r="J34" s="150" t="s">
        <v>90</v>
      </c>
      <c r="K34" s="154" t="s">
        <v>91</v>
      </c>
      <c r="L34" s="154" t="s">
        <v>98</v>
      </c>
      <c r="M34" s="154" t="s">
        <v>93</v>
      </c>
    </row>
    <row r="35" spans="1:13" ht="15" customHeight="1" x14ac:dyDescent="0.15">
      <c r="A35" s="26"/>
      <c r="B35" s="67">
        <f>Dati!I33</f>
        <v>7880</v>
      </c>
      <c r="C35" s="190">
        <f>'Calcolo del B.E.P.'!C9</f>
        <v>74600</v>
      </c>
      <c r="D35" s="191">
        <f>Dati!I40</f>
        <v>119227.82608695651</v>
      </c>
      <c r="E35" s="192">
        <f>SUM(C35:D35)</f>
        <v>193827.82608695651</v>
      </c>
      <c r="F35" s="193">
        <f>Dati!I35</f>
        <v>472800</v>
      </c>
      <c r="G35" s="194">
        <f>F35-E35</f>
        <v>278972.17391304346</v>
      </c>
      <c r="H35" s="195">
        <f>E35/Dati!G22</f>
        <v>775.31130434782608</v>
      </c>
      <c r="I35" s="195">
        <f>F35/Dati!G22</f>
        <v>1891.2</v>
      </c>
      <c r="J35" s="195">
        <f>I35-H35</f>
        <v>1115.888695652174</v>
      </c>
      <c r="K35" s="196">
        <f>J35/I35</f>
        <v>0.59004266902081959</v>
      </c>
      <c r="L35" s="197">
        <f>B35/Dati!G22</f>
        <v>31.52</v>
      </c>
      <c r="M35" s="197">
        <f>L35/Dati!J14</f>
        <v>10.506666666666666</v>
      </c>
    </row>
    <row r="36" spans="1:13" ht="15" customHeight="1" x14ac:dyDescent="0.15">
      <c r="A36" s="5"/>
      <c r="B36" s="38"/>
      <c r="C36" s="38"/>
      <c r="D36" s="38"/>
      <c r="E36" s="38"/>
      <c r="F36" s="38"/>
      <c r="G36" s="38"/>
      <c r="H36" s="38"/>
      <c r="I36" s="38"/>
      <c r="J36" s="38"/>
      <c r="K36" s="38"/>
      <c r="L36" s="38"/>
      <c r="M36" s="186"/>
    </row>
    <row r="37" spans="1:13" ht="15" customHeight="1" x14ac:dyDescent="0.15">
      <c r="A37" s="5"/>
      <c r="B37" s="8"/>
      <c r="C37" s="8"/>
      <c r="D37" s="8"/>
      <c r="E37" s="8"/>
      <c r="F37" s="8"/>
      <c r="G37" s="8"/>
      <c r="H37" s="8"/>
      <c r="I37" s="8"/>
      <c r="J37" s="8"/>
      <c r="K37" s="8"/>
      <c r="L37" s="8"/>
      <c r="M37" s="9"/>
    </row>
    <row r="38" spans="1:13" ht="15" customHeight="1" x14ac:dyDescent="0.15">
      <c r="A38" s="5"/>
      <c r="B38" s="8"/>
      <c r="C38" s="8"/>
      <c r="D38" s="8"/>
      <c r="E38" s="8"/>
      <c r="F38" s="8"/>
      <c r="G38" s="8"/>
      <c r="H38" s="8"/>
      <c r="I38" s="8"/>
      <c r="J38" s="8"/>
      <c r="K38" s="8"/>
      <c r="L38" s="8"/>
      <c r="M38" s="9"/>
    </row>
    <row r="39" spans="1:13" ht="15" customHeight="1" x14ac:dyDescent="0.15">
      <c r="A39" s="5"/>
      <c r="B39" s="8"/>
      <c r="C39" s="8"/>
      <c r="D39" s="8"/>
      <c r="E39" s="8"/>
      <c r="F39" s="8"/>
      <c r="G39" s="8"/>
      <c r="H39" s="8"/>
      <c r="I39" s="8"/>
      <c r="J39" s="8"/>
      <c r="K39" s="8"/>
      <c r="L39" s="8"/>
      <c r="M39" s="9"/>
    </row>
    <row r="40" spans="1:13" ht="15" customHeight="1" x14ac:dyDescent="0.15">
      <c r="A40" s="5"/>
      <c r="B40" s="8"/>
      <c r="C40" s="8"/>
      <c r="D40" s="8"/>
      <c r="E40" s="8"/>
      <c r="F40" s="8"/>
      <c r="G40" s="8"/>
      <c r="H40" s="8"/>
      <c r="I40" s="8"/>
      <c r="J40" s="8"/>
      <c r="K40" s="8"/>
      <c r="L40" s="8"/>
      <c r="M40" s="9"/>
    </row>
    <row r="41" spans="1:13" ht="15" customHeight="1" x14ac:dyDescent="0.15">
      <c r="A41" s="5"/>
      <c r="B41" s="198" t="s">
        <v>99</v>
      </c>
      <c r="C41" s="8"/>
      <c r="D41" s="8"/>
      <c r="E41" s="8"/>
      <c r="F41" s="8"/>
      <c r="G41" s="8"/>
      <c r="H41" s="8"/>
      <c r="I41" s="8"/>
      <c r="J41" s="8"/>
      <c r="K41" s="8"/>
      <c r="L41" s="8"/>
      <c r="M41" s="9"/>
    </row>
    <row r="42" spans="1:13" ht="15" customHeight="1" x14ac:dyDescent="0.15">
      <c r="A42" s="5"/>
      <c r="B42" s="142" t="s">
        <v>100</v>
      </c>
      <c r="C42" s="8"/>
      <c r="D42" s="8"/>
      <c r="E42" s="8"/>
      <c r="F42" s="8"/>
      <c r="G42" s="8"/>
      <c r="H42" s="8"/>
      <c r="I42" s="8"/>
      <c r="J42" s="8"/>
      <c r="K42" s="8"/>
      <c r="L42" s="8"/>
      <c r="M42" s="9"/>
    </row>
    <row r="43" spans="1:13" ht="25.5" customHeight="1" x14ac:dyDescent="0.15">
      <c r="A43" s="5"/>
      <c r="B43" s="8"/>
      <c r="C43" s="8"/>
      <c r="D43" s="8"/>
      <c r="E43" s="8"/>
      <c r="F43" s="8"/>
      <c r="G43" s="8"/>
      <c r="H43" s="8"/>
      <c r="I43" s="8"/>
      <c r="J43" s="8"/>
      <c r="K43" s="8"/>
      <c r="L43" s="8"/>
      <c r="M43" s="9"/>
    </row>
    <row r="44" spans="1:13" ht="12" customHeight="1" x14ac:dyDescent="0.15">
      <c r="A44" s="5"/>
      <c r="B44" s="142" t="s">
        <v>100</v>
      </c>
      <c r="C44" s="8"/>
      <c r="D44" s="8"/>
      <c r="E44" s="8"/>
      <c r="F44" s="8"/>
      <c r="G44" s="8"/>
      <c r="H44" s="8"/>
      <c r="I44" s="8"/>
      <c r="J44" s="8"/>
      <c r="K44" s="8"/>
      <c r="L44" s="8"/>
      <c r="M44" s="9"/>
    </row>
    <row r="45" spans="1:13" ht="12" customHeight="1" x14ac:dyDescent="0.15">
      <c r="A45" s="5"/>
      <c r="B45" s="8"/>
      <c r="C45" s="8"/>
      <c r="D45" s="8"/>
      <c r="E45" s="8"/>
      <c r="F45" s="8"/>
      <c r="G45" s="8"/>
      <c r="H45" s="8"/>
      <c r="I45" s="8"/>
      <c r="J45" s="8"/>
      <c r="K45" s="8"/>
      <c r="L45" s="8"/>
      <c r="M45" s="9"/>
    </row>
    <row r="46" spans="1:13" ht="12" customHeight="1" x14ac:dyDescent="0.15">
      <c r="A46" s="5"/>
      <c r="B46" s="142" t="s">
        <v>100</v>
      </c>
      <c r="C46" s="8"/>
      <c r="D46" s="8"/>
      <c r="E46" s="8"/>
      <c r="F46" s="8"/>
      <c r="G46" s="8"/>
      <c r="H46" s="8"/>
      <c r="I46" s="8"/>
      <c r="J46" s="8"/>
      <c r="K46" s="8"/>
      <c r="L46" s="8"/>
      <c r="M46" s="9"/>
    </row>
    <row r="47" spans="1:13" ht="12" customHeight="1" x14ac:dyDescent="0.15">
      <c r="A47" s="5"/>
      <c r="B47" s="8"/>
      <c r="C47" s="8"/>
      <c r="D47" s="8"/>
      <c r="E47" s="8"/>
      <c r="F47" s="8"/>
      <c r="G47" s="8"/>
      <c r="H47" s="8"/>
      <c r="I47" s="8"/>
      <c r="J47" s="8"/>
      <c r="K47" s="8"/>
      <c r="L47" s="8"/>
      <c r="M47" s="9"/>
    </row>
    <row r="48" spans="1:13" ht="12" customHeight="1" x14ac:dyDescent="0.15">
      <c r="A48" s="5"/>
      <c r="B48" s="142" t="s">
        <v>100</v>
      </c>
      <c r="C48" s="8"/>
      <c r="D48" s="8"/>
      <c r="E48" s="8"/>
      <c r="F48" s="8"/>
      <c r="G48" s="8"/>
      <c r="H48" s="8"/>
      <c r="I48" s="8"/>
      <c r="J48" s="8"/>
      <c r="K48" s="8"/>
      <c r="L48" s="8"/>
      <c r="M48" s="9"/>
    </row>
    <row r="49" spans="1:13" ht="12" customHeight="1" x14ac:dyDescent="0.15">
      <c r="A49" s="5"/>
      <c r="B49" s="8"/>
      <c r="C49" s="8"/>
      <c r="D49" s="8"/>
      <c r="E49" s="8"/>
      <c r="F49" s="8"/>
      <c r="G49" s="8"/>
      <c r="H49" s="8"/>
      <c r="I49" s="8"/>
      <c r="J49" s="8"/>
      <c r="K49" s="8"/>
      <c r="L49" s="8"/>
      <c r="M49" s="9"/>
    </row>
    <row r="50" spans="1:13" ht="12" customHeight="1" x14ac:dyDescent="0.15">
      <c r="A50" s="5"/>
      <c r="B50" s="142" t="s">
        <v>100</v>
      </c>
      <c r="C50" s="8"/>
      <c r="D50" s="8"/>
      <c r="E50" s="8"/>
      <c r="F50" s="8"/>
      <c r="G50" s="8"/>
      <c r="H50" s="8"/>
      <c r="I50" s="8"/>
      <c r="J50" s="8"/>
      <c r="K50" s="8"/>
      <c r="L50" s="8"/>
      <c r="M50" s="9"/>
    </row>
    <row r="51" spans="1:13" ht="12" customHeight="1" x14ac:dyDescent="0.15">
      <c r="A51" s="5"/>
      <c r="B51" s="8"/>
      <c r="C51" s="8"/>
      <c r="D51" s="8"/>
      <c r="E51" s="8"/>
      <c r="F51" s="8"/>
      <c r="G51" s="8"/>
      <c r="H51" s="8"/>
      <c r="I51" s="8"/>
      <c r="J51" s="8"/>
      <c r="K51" s="8"/>
      <c r="L51" s="8"/>
      <c r="M51" s="9"/>
    </row>
    <row r="52" spans="1:13" ht="12" customHeight="1" x14ac:dyDescent="0.15">
      <c r="A52" s="5"/>
      <c r="B52" s="142" t="s">
        <v>100</v>
      </c>
      <c r="C52" s="8"/>
      <c r="D52" s="8"/>
      <c r="E52" s="8"/>
      <c r="F52" s="8"/>
      <c r="G52" s="8"/>
      <c r="H52" s="8"/>
      <c r="I52" s="8"/>
      <c r="J52" s="8"/>
      <c r="K52" s="8"/>
      <c r="L52" s="8"/>
      <c r="M52" s="9"/>
    </row>
    <row r="53" spans="1:13" ht="12" customHeight="1" x14ac:dyDescent="0.15">
      <c r="A53" s="5"/>
      <c r="B53" s="8"/>
      <c r="C53" s="8"/>
      <c r="D53" s="8"/>
      <c r="E53" s="8"/>
      <c r="F53" s="8"/>
      <c r="G53" s="8"/>
      <c r="H53" s="8"/>
      <c r="I53" s="8"/>
      <c r="J53" s="8"/>
      <c r="K53" s="8"/>
      <c r="L53" s="8"/>
      <c r="M53" s="9"/>
    </row>
    <row r="54" spans="1:13" ht="12" customHeight="1" x14ac:dyDescent="0.15">
      <c r="A54" s="5"/>
      <c r="B54" s="142" t="s">
        <v>100</v>
      </c>
      <c r="C54" s="8"/>
      <c r="D54" s="8"/>
      <c r="E54" s="8"/>
      <c r="F54" s="8"/>
      <c r="G54" s="8"/>
      <c r="H54" s="8"/>
      <c r="I54" s="8"/>
      <c r="J54" s="8"/>
      <c r="K54" s="8"/>
      <c r="L54" s="8"/>
      <c r="M54" s="9"/>
    </row>
    <row r="55" spans="1:13" ht="12" customHeight="1" x14ac:dyDescent="0.15">
      <c r="A55" s="5"/>
      <c r="B55" s="8"/>
      <c r="C55" s="8"/>
      <c r="D55" s="8"/>
      <c r="E55" s="8"/>
      <c r="F55" s="8"/>
      <c r="G55" s="8"/>
      <c r="H55" s="8"/>
      <c r="I55" s="8"/>
      <c r="J55" s="8"/>
      <c r="K55" s="8"/>
      <c r="L55" s="8"/>
      <c r="M55" s="9"/>
    </row>
    <row r="56" spans="1:13" ht="12" customHeight="1" x14ac:dyDescent="0.15">
      <c r="A56" s="5"/>
      <c r="B56" s="142" t="s">
        <v>100</v>
      </c>
      <c r="C56" s="8"/>
      <c r="D56" s="8"/>
      <c r="E56" s="8"/>
      <c r="F56" s="8"/>
      <c r="G56" s="8"/>
      <c r="H56" s="8"/>
      <c r="I56" s="8"/>
      <c r="J56" s="8"/>
      <c r="K56" s="8"/>
      <c r="L56" s="8"/>
      <c r="M56" s="9"/>
    </row>
    <row r="57" spans="1:13" ht="12" customHeight="1" x14ac:dyDescent="0.15">
      <c r="A57" s="5"/>
      <c r="B57" s="8"/>
      <c r="C57" s="8"/>
      <c r="D57" s="8"/>
      <c r="E57" s="8"/>
      <c r="F57" s="8"/>
      <c r="G57" s="8"/>
      <c r="H57" s="8"/>
      <c r="I57" s="8"/>
      <c r="J57" s="8"/>
      <c r="K57" s="8"/>
      <c r="L57" s="8"/>
      <c r="M57" s="9"/>
    </row>
    <row r="58" spans="1:13" ht="12" customHeight="1" x14ac:dyDescent="0.15">
      <c r="A58" s="5"/>
      <c r="B58" s="142" t="s">
        <v>100</v>
      </c>
      <c r="C58" s="8"/>
      <c r="D58" s="8"/>
      <c r="E58" s="8"/>
      <c r="F58" s="8"/>
      <c r="G58" s="8"/>
      <c r="H58" s="8"/>
      <c r="I58" s="8"/>
      <c r="J58" s="8"/>
      <c r="K58" s="8"/>
      <c r="L58" s="8"/>
      <c r="M58" s="9"/>
    </row>
    <row r="59" spans="1:13" ht="12" customHeight="1" x14ac:dyDescent="0.15">
      <c r="A59" s="5"/>
      <c r="B59" s="8"/>
      <c r="C59" s="8"/>
      <c r="D59" s="8"/>
      <c r="E59" s="8"/>
      <c r="F59" s="8"/>
      <c r="G59" s="8"/>
      <c r="H59" s="8"/>
      <c r="I59" s="8"/>
      <c r="J59" s="8"/>
      <c r="K59" s="8"/>
      <c r="L59" s="8"/>
      <c r="M59" s="9"/>
    </row>
    <row r="60" spans="1:13" ht="12" customHeight="1" x14ac:dyDescent="0.15">
      <c r="A60" s="5"/>
      <c r="B60" s="142" t="s">
        <v>100</v>
      </c>
      <c r="C60" s="8"/>
      <c r="D60" s="8"/>
      <c r="E60" s="8"/>
      <c r="F60" s="8"/>
      <c r="G60" s="8"/>
      <c r="H60" s="8"/>
      <c r="I60" s="8"/>
      <c r="J60" s="8"/>
      <c r="K60" s="8"/>
      <c r="L60" s="8"/>
      <c r="M60" s="9"/>
    </row>
    <row r="61" spans="1:13" ht="12" customHeight="1" x14ac:dyDescent="0.15">
      <c r="A61" s="5"/>
      <c r="B61" s="8"/>
      <c r="C61" s="8"/>
      <c r="D61" s="8"/>
      <c r="E61" s="8"/>
      <c r="F61" s="8"/>
      <c r="G61" s="8"/>
      <c r="H61" s="8"/>
      <c r="I61" s="8"/>
      <c r="J61" s="8"/>
      <c r="K61" s="8"/>
      <c r="L61" s="8"/>
      <c r="M61" s="9"/>
    </row>
    <row r="62" spans="1:13" ht="12" customHeight="1" x14ac:dyDescent="0.15">
      <c r="A62" s="5"/>
      <c r="B62" s="142" t="s">
        <v>100</v>
      </c>
      <c r="C62" s="8"/>
      <c r="D62" s="8"/>
      <c r="E62" s="8"/>
      <c r="F62" s="8"/>
      <c r="G62" s="8"/>
      <c r="H62" s="8"/>
      <c r="I62" s="8"/>
      <c r="J62" s="8"/>
      <c r="K62" s="8"/>
      <c r="L62" s="8"/>
      <c r="M62" s="9"/>
    </row>
    <row r="63" spans="1:13" ht="12" customHeight="1" x14ac:dyDescent="0.15">
      <c r="A63" s="5"/>
      <c r="B63" s="8"/>
      <c r="C63" s="8"/>
      <c r="D63" s="8"/>
      <c r="E63" s="8"/>
      <c r="F63" s="8"/>
      <c r="G63" s="8"/>
      <c r="H63" s="8"/>
      <c r="I63" s="8"/>
      <c r="J63" s="8"/>
      <c r="K63" s="8"/>
      <c r="L63" s="8"/>
      <c r="M63" s="9"/>
    </row>
    <row r="64" spans="1:13" ht="12" customHeight="1" x14ac:dyDescent="0.15">
      <c r="A64" s="5"/>
      <c r="B64" s="244"/>
      <c r="C64" s="245"/>
      <c r="D64" s="245"/>
      <c r="E64" s="245"/>
      <c r="F64" s="245"/>
      <c r="G64" s="245"/>
      <c r="H64" s="245"/>
      <c r="I64" s="245"/>
      <c r="J64" s="245"/>
      <c r="K64" s="245"/>
      <c r="L64" s="245"/>
      <c r="M64" s="9"/>
    </row>
    <row r="65" spans="1:13" ht="12" customHeight="1" x14ac:dyDescent="0.15">
      <c r="A65" s="5"/>
      <c r="B65" s="8"/>
      <c r="C65" s="8"/>
      <c r="D65" s="8"/>
      <c r="E65" s="8"/>
      <c r="F65" s="8"/>
      <c r="G65" s="8"/>
      <c r="H65" s="8"/>
      <c r="I65" s="8"/>
      <c r="J65" s="8"/>
      <c r="K65" s="8"/>
      <c r="L65" s="8"/>
      <c r="M65" s="9"/>
    </row>
    <row r="66" spans="1:13" ht="12" customHeight="1" x14ac:dyDescent="0.15">
      <c r="A66" s="5"/>
      <c r="B66" s="97"/>
      <c r="C66" s="97"/>
      <c r="D66" s="97"/>
      <c r="E66" s="97"/>
      <c r="F66" s="97"/>
      <c r="G66" s="97"/>
      <c r="H66" s="97"/>
      <c r="I66" s="97"/>
      <c r="J66" s="97"/>
      <c r="K66" s="97"/>
      <c r="L66" s="97"/>
      <c r="M66" s="199"/>
    </row>
    <row r="67" spans="1:13" ht="12.75" customHeight="1" x14ac:dyDescent="0.15">
      <c r="A67" s="200"/>
      <c r="B67" s="94"/>
      <c r="C67" s="94"/>
      <c r="D67" s="94"/>
      <c r="E67" s="94"/>
      <c r="F67" s="201"/>
      <c r="G67" s="94"/>
      <c r="H67" s="94"/>
      <c r="I67" s="94"/>
      <c r="J67" s="94"/>
      <c r="K67" s="94"/>
      <c r="L67" s="94"/>
      <c r="M67" s="95"/>
    </row>
  </sheetData>
  <mergeCells count="7">
    <mergeCell ref="B64:L64"/>
    <mergeCell ref="B32:J32"/>
    <mergeCell ref="B1:G1"/>
    <mergeCell ref="B2:E2"/>
    <mergeCell ref="F2:I2"/>
    <mergeCell ref="J2:M2"/>
    <mergeCell ref="J3:M3"/>
  </mergeCells>
  <conditionalFormatting sqref="J5:J29 G35">
    <cfRule type="cellIs" dxfId="0" priority="1" stopIfTrue="1" operator="lessThan">
      <formula>0</formula>
    </cfRule>
  </conditionalFormatting>
  <pageMargins left="0.59055100000000005" right="0.59055100000000005" top="0.78740200000000005" bottom="0.78740200000000005" header="0.51181100000000002" footer="0.51181100000000002"/>
  <pageSetup scale="90"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Dati</vt:lpstr>
      <vt:lpstr>Calcolo del B.E.P.</vt:lpstr>
      <vt:lpstr>Prospetto di redditività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2025-03-01T18:35:10Z</dcterms:modified>
</cp:coreProperties>
</file>